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-120" yWindow="-120" windowWidth="15600" windowHeight="11160"/>
  </bookViews>
  <sheets>
    <sheet name="PLANILHA ORÇAMENTÁRIA" sheetId="1" r:id="rId1"/>
    <sheet name="CRONOGRAMA FF" sheetId="2" r:id="rId2"/>
  </sheets>
  <calcPr calcId="144525"/>
</workbook>
</file>

<file path=xl/calcChain.xml><?xml version="1.0" encoding="utf-8"?>
<calcChain xmlns="http://schemas.openxmlformats.org/spreadsheetml/2006/main">
  <c r="K75" i="1" l="1"/>
  <c r="K115" i="1"/>
  <c r="K157" i="1"/>
  <c r="K166" i="1"/>
  <c r="K180" i="1"/>
  <c r="K212" i="1"/>
  <c r="K190" i="1"/>
  <c r="K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89" i="1"/>
  <c r="J188" i="1"/>
  <c r="J187" i="1"/>
  <c r="J186" i="1"/>
  <c r="J185" i="1"/>
  <c r="J184" i="1"/>
  <c r="J183" i="1"/>
  <c r="J178" i="1"/>
  <c r="J177" i="1"/>
  <c r="J176" i="1"/>
  <c r="J175" i="1"/>
  <c r="J174" i="1"/>
  <c r="J173" i="1"/>
  <c r="J172" i="1"/>
  <c r="J171" i="1"/>
  <c r="J170" i="1"/>
  <c r="J169" i="1"/>
  <c r="J168" i="1"/>
  <c r="J165" i="1"/>
  <c r="J164" i="1"/>
  <c r="J163" i="1"/>
  <c r="J162" i="1"/>
  <c r="J161" i="1"/>
  <c r="J160" i="1"/>
  <c r="J159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2" i="1"/>
  <c r="J93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4" i="1"/>
  <c r="J73" i="1"/>
  <c r="J72" i="1"/>
  <c r="J71" i="1"/>
  <c r="J70" i="1"/>
  <c r="J69" i="1"/>
  <c r="J68" i="1"/>
  <c r="J67" i="1"/>
  <c r="J66" i="1"/>
  <c r="J65" i="1"/>
  <c r="J64" i="1"/>
  <c r="J63" i="1" l="1"/>
  <c r="J59" i="1"/>
  <c r="J58" i="1"/>
  <c r="J57" i="1"/>
  <c r="J56" i="1"/>
  <c r="J55" i="1"/>
  <c r="J54" i="1"/>
  <c r="J53" i="1"/>
  <c r="J52" i="1"/>
  <c r="J51" i="1"/>
  <c r="J50" i="1"/>
  <c r="J49" i="1"/>
  <c r="J46" i="1"/>
  <c r="J45" i="1"/>
  <c r="J44" i="1"/>
  <c r="J43" i="1"/>
  <c r="J42" i="1"/>
  <c r="J40" i="1"/>
  <c r="J39" i="1"/>
  <c r="J38" i="1"/>
  <c r="J37" i="1"/>
  <c r="J36" i="1"/>
  <c r="J35" i="1"/>
  <c r="J31" i="1"/>
  <c r="J32" i="1"/>
  <c r="J30" i="1"/>
  <c r="J29" i="1"/>
  <c r="J28" i="1"/>
  <c r="J27" i="1"/>
  <c r="J26" i="1"/>
  <c r="J25" i="1"/>
  <c r="J21" i="1"/>
  <c r="J20" i="1"/>
  <c r="J19" i="1"/>
  <c r="J18" i="1"/>
  <c r="J17" i="1"/>
  <c r="J16" i="1"/>
  <c r="J15" i="1"/>
  <c r="J14" i="1"/>
  <c r="J13" i="1"/>
  <c r="K97" i="1" l="1"/>
  <c r="K139" i="1"/>
  <c r="K146" i="1" l="1"/>
  <c r="K145" i="1"/>
  <c r="K144" i="1"/>
  <c r="K143" i="1"/>
  <c r="K104" i="1"/>
  <c r="K103" i="1"/>
  <c r="K101" i="1"/>
  <c r="K102" i="1"/>
  <c r="J9" i="2" l="1"/>
  <c r="J7" i="2"/>
  <c r="J5" i="2"/>
  <c r="G26" i="2"/>
  <c r="F26" i="2"/>
  <c r="G22" i="2"/>
  <c r="F22" i="2"/>
  <c r="F20" i="2"/>
  <c r="G18" i="2"/>
  <c r="F18" i="2"/>
  <c r="E26" i="2"/>
  <c r="J26" i="2" s="1"/>
  <c r="E24" i="2"/>
  <c r="J24" i="2" s="1"/>
  <c r="E22" i="2"/>
  <c r="J22" i="2" s="1"/>
  <c r="G20" i="2"/>
  <c r="E20" i="2"/>
  <c r="J20" i="2" s="1"/>
  <c r="E18" i="2"/>
  <c r="G16" i="2"/>
  <c r="F16" i="2"/>
  <c r="E16" i="2"/>
  <c r="J16" i="2" s="1"/>
  <c r="G14" i="2"/>
  <c r="F14" i="2"/>
  <c r="E14" i="2"/>
  <c r="E12" i="2"/>
  <c r="J12" i="2" s="1"/>
  <c r="G10" i="2"/>
  <c r="F10" i="2"/>
  <c r="E10" i="2"/>
  <c r="F6" i="2"/>
  <c r="E6" i="2"/>
  <c r="J6" i="2" s="1"/>
  <c r="F12" i="2"/>
  <c r="K193" i="1"/>
  <c r="H193" i="1"/>
  <c r="K189" i="1"/>
  <c r="H189" i="1"/>
  <c r="H114" i="1"/>
  <c r="K114" i="1"/>
  <c r="K46" i="1"/>
  <c r="H46" i="1"/>
  <c r="K45" i="1"/>
  <c r="H45" i="1"/>
  <c r="K44" i="1"/>
  <c r="H44" i="1"/>
  <c r="K59" i="1"/>
  <c r="H59" i="1"/>
  <c r="K58" i="1"/>
  <c r="H58" i="1"/>
  <c r="K74" i="1"/>
  <c r="H74" i="1"/>
  <c r="K73" i="1"/>
  <c r="H73" i="1"/>
  <c r="K72" i="1"/>
  <c r="H72" i="1"/>
  <c r="K113" i="1"/>
  <c r="H113" i="1"/>
  <c r="K112" i="1"/>
  <c r="H112" i="1"/>
  <c r="K156" i="1"/>
  <c r="H156" i="1"/>
  <c r="K155" i="1"/>
  <c r="H155" i="1"/>
  <c r="K154" i="1"/>
  <c r="H154" i="1"/>
  <c r="K178" i="1"/>
  <c r="H178" i="1"/>
  <c r="K177" i="1"/>
  <c r="H177" i="1"/>
  <c r="K176" i="1"/>
  <c r="H176" i="1"/>
  <c r="H210" i="1"/>
  <c r="K210" i="1"/>
  <c r="H209" i="1"/>
  <c r="K209" i="1"/>
  <c r="K153" i="1"/>
  <c r="H153" i="1"/>
  <c r="K152" i="1"/>
  <c r="H152" i="1"/>
  <c r="K151" i="1"/>
  <c r="H151" i="1"/>
  <c r="K150" i="1"/>
  <c r="H150" i="1"/>
  <c r="K149" i="1"/>
  <c r="H149" i="1"/>
  <c r="K148" i="1"/>
  <c r="H148" i="1"/>
  <c r="K147" i="1"/>
  <c r="H147" i="1"/>
  <c r="K142" i="1"/>
  <c r="H142" i="1"/>
  <c r="K141" i="1"/>
  <c r="H141" i="1"/>
  <c r="I140" i="1"/>
  <c r="K140" i="1" s="1"/>
  <c r="H140" i="1"/>
  <c r="I138" i="1"/>
  <c r="K138" i="1" s="1"/>
  <c r="H138" i="1"/>
  <c r="I137" i="1"/>
  <c r="K137" i="1" s="1"/>
  <c r="H137" i="1"/>
  <c r="I136" i="1"/>
  <c r="K136" i="1" s="1"/>
  <c r="H136" i="1"/>
  <c r="I135" i="1"/>
  <c r="K135" i="1" s="1"/>
  <c r="H135" i="1"/>
  <c r="I134" i="1"/>
  <c r="K134" i="1" s="1"/>
  <c r="H134" i="1"/>
  <c r="I133" i="1"/>
  <c r="K133" i="1" s="1"/>
  <c r="H133" i="1"/>
  <c r="I132" i="1"/>
  <c r="K132" i="1" s="1"/>
  <c r="H132" i="1"/>
  <c r="I131" i="1"/>
  <c r="K131" i="1" s="1"/>
  <c r="H131" i="1"/>
  <c r="I130" i="1"/>
  <c r="K130" i="1" s="1"/>
  <c r="H130" i="1"/>
  <c r="I129" i="1"/>
  <c r="K129" i="1" s="1"/>
  <c r="H129" i="1"/>
  <c r="I128" i="1"/>
  <c r="K128" i="1" s="1"/>
  <c r="H128" i="1"/>
  <c r="K127" i="1"/>
  <c r="H127" i="1"/>
  <c r="I126" i="1"/>
  <c r="K126" i="1" s="1"/>
  <c r="H126" i="1"/>
  <c r="I125" i="1"/>
  <c r="K125" i="1" s="1"/>
  <c r="H125" i="1"/>
  <c r="I124" i="1"/>
  <c r="K124" i="1" s="1"/>
  <c r="H124" i="1"/>
  <c r="I123" i="1"/>
  <c r="K123" i="1" s="1"/>
  <c r="H123" i="1"/>
  <c r="I122" i="1"/>
  <c r="K122" i="1" s="1"/>
  <c r="H122" i="1"/>
  <c r="I121" i="1"/>
  <c r="K121" i="1" s="1"/>
  <c r="H121" i="1"/>
  <c r="I120" i="1"/>
  <c r="K120" i="1" s="1"/>
  <c r="H120" i="1"/>
  <c r="I119" i="1"/>
  <c r="K119" i="1" s="1"/>
  <c r="H119" i="1"/>
  <c r="I118" i="1"/>
  <c r="K118" i="1" s="1"/>
  <c r="H118" i="1"/>
  <c r="I117" i="1"/>
  <c r="K117" i="1" s="1"/>
  <c r="H117" i="1"/>
  <c r="H159" i="1"/>
  <c r="K159" i="1"/>
  <c r="H160" i="1"/>
  <c r="K160" i="1"/>
  <c r="H161" i="1"/>
  <c r="K161" i="1"/>
  <c r="J14" i="2" l="1"/>
  <c r="J10" i="2"/>
  <c r="J18" i="2"/>
  <c r="G28" i="2"/>
  <c r="K13" i="1"/>
  <c r="K15" i="1"/>
  <c r="K16" i="1"/>
  <c r="K17" i="1"/>
  <c r="K18" i="1"/>
  <c r="K19" i="1"/>
  <c r="K20" i="1"/>
  <c r="K21" i="1"/>
  <c r="K25" i="1"/>
  <c r="K26" i="1"/>
  <c r="K27" i="1"/>
  <c r="K28" i="1"/>
  <c r="K29" i="1"/>
  <c r="K30" i="1"/>
  <c r="K31" i="1"/>
  <c r="K32" i="1"/>
  <c r="K35" i="1"/>
  <c r="K36" i="1"/>
  <c r="K37" i="1"/>
  <c r="K38" i="1"/>
  <c r="K39" i="1"/>
  <c r="K40" i="1"/>
  <c r="J41" i="1"/>
  <c r="K41" i="1" s="1"/>
  <c r="K42" i="1"/>
  <c r="K43" i="1"/>
  <c r="K49" i="1"/>
  <c r="K50" i="1"/>
  <c r="K51" i="1"/>
  <c r="K52" i="1"/>
  <c r="K53" i="1"/>
  <c r="K54" i="1"/>
  <c r="K55" i="1"/>
  <c r="K56" i="1"/>
  <c r="K57" i="1"/>
  <c r="K63" i="1"/>
  <c r="K64" i="1"/>
  <c r="K65" i="1"/>
  <c r="K66" i="1"/>
  <c r="K67" i="1"/>
  <c r="K68" i="1"/>
  <c r="K69" i="1"/>
  <c r="K70" i="1"/>
  <c r="K71" i="1"/>
  <c r="K87" i="1"/>
  <c r="K99" i="1"/>
  <c r="K100" i="1"/>
  <c r="K105" i="1"/>
  <c r="K106" i="1"/>
  <c r="K107" i="1"/>
  <c r="K108" i="1"/>
  <c r="K109" i="1"/>
  <c r="K110" i="1"/>
  <c r="K111" i="1"/>
  <c r="K162" i="1"/>
  <c r="K163" i="1"/>
  <c r="K164" i="1"/>
  <c r="K165" i="1"/>
  <c r="K169" i="1"/>
  <c r="K171" i="1"/>
  <c r="K172" i="1"/>
  <c r="K173" i="1"/>
  <c r="K174" i="1"/>
  <c r="K175" i="1"/>
  <c r="K183" i="1"/>
  <c r="K184" i="1"/>
  <c r="K185" i="1"/>
  <c r="K186" i="1"/>
  <c r="K187" i="1"/>
  <c r="K188" i="1"/>
  <c r="K192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14" i="1"/>
  <c r="H207" i="1"/>
  <c r="H208" i="1"/>
  <c r="H13" i="1"/>
  <c r="H206" i="1"/>
  <c r="H204" i="1"/>
  <c r="H201" i="1"/>
  <c r="H202" i="1"/>
  <c r="H203" i="1"/>
  <c r="H205" i="1"/>
  <c r="H200" i="1"/>
  <c r="H199" i="1"/>
  <c r="H198" i="1"/>
  <c r="H197" i="1"/>
  <c r="H196" i="1"/>
  <c r="H195" i="1"/>
  <c r="H192" i="1"/>
  <c r="K47" i="1" l="1"/>
  <c r="K33" i="1"/>
  <c r="K22" i="1"/>
  <c r="K60" i="1"/>
  <c r="K170" i="1"/>
  <c r="K168" i="1"/>
  <c r="H188" i="1"/>
  <c r="H187" i="1"/>
  <c r="H186" i="1"/>
  <c r="H185" i="1"/>
  <c r="H184" i="1"/>
  <c r="H183" i="1"/>
  <c r="H175" i="1"/>
  <c r="H174" i="1"/>
  <c r="H173" i="1"/>
  <c r="H172" i="1"/>
  <c r="H171" i="1"/>
  <c r="H170" i="1"/>
  <c r="H169" i="1"/>
  <c r="H168" i="1"/>
  <c r="H165" i="1"/>
  <c r="H164" i="1"/>
  <c r="H163" i="1"/>
  <c r="H162" i="1"/>
  <c r="H111" i="1"/>
  <c r="H110" i="1"/>
  <c r="H109" i="1"/>
  <c r="H108" i="1"/>
  <c r="H107" i="1"/>
  <c r="H106" i="1"/>
  <c r="H105" i="1"/>
  <c r="H100" i="1"/>
  <c r="H99" i="1"/>
  <c r="H71" i="1"/>
  <c r="H70" i="1"/>
  <c r="H69" i="1"/>
  <c r="H68" i="1"/>
  <c r="H67" i="1"/>
  <c r="H66" i="1"/>
  <c r="H65" i="1"/>
  <c r="H64" i="1"/>
  <c r="H63" i="1"/>
  <c r="H57" i="1"/>
  <c r="H56" i="1"/>
  <c r="H55" i="1"/>
  <c r="H54" i="1"/>
  <c r="H53" i="1"/>
  <c r="H52" i="1"/>
  <c r="H51" i="1"/>
  <c r="H50" i="1"/>
  <c r="H49" i="1"/>
  <c r="H43" i="1"/>
  <c r="H42" i="1"/>
  <c r="H41" i="1"/>
  <c r="H40" i="1"/>
  <c r="H39" i="1"/>
  <c r="H38" i="1"/>
  <c r="H37" i="1"/>
  <c r="H36" i="1"/>
  <c r="H35" i="1"/>
  <c r="H32" i="1"/>
  <c r="H31" i="1"/>
  <c r="H30" i="1"/>
  <c r="H29" i="1"/>
  <c r="H28" i="1"/>
  <c r="H27" i="1"/>
  <c r="H26" i="1"/>
  <c r="H25" i="1"/>
  <c r="H21" i="1"/>
  <c r="H14" i="1"/>
  <c r="H19" i="1"/>
  <c r="H20" i="1"/>
  <c r="H18" i="1"/>
  <c r="H17" i="1"/>
  <c r="H16" i="1"/>
  <c r="H15" i="1"/>
  <c r="B9" i="2" l="1"/>
  <c r="B7" i="2"/>
  <c r="B5" i="2"/>
  <c r="H77" i="1" l="1"/>
  <c r="I77" i="1"/>
  <c r="K77" i="1" s="1"/>
  <c r="H78" i="1"/>
  <c r="I78" i="1"/>
  <c r="K78" i="1" s="1"/>
  <c r="H79" i="1"/>
  <c r="I79" i="1"/>
  <c r="K79" i="1" s="1"/>
  <c r="H80" i="1"/>
  <c r="I80" i="1"/>
  <c r="K80" i="1" s="1"/>
  <c r="H81" i="1"/>
  <c r="I81" i="1"/>
  <c r="K81" i="1" s="1"/>
  <c r="H82" i="1"/>
  <c r="I82" i="1"/>
  <c r="K82" i="1" s="1"/>
  <c r="H83" i="1"/>
  <c r="I83" i="1"/>
  <c r="K83" i="1" s="1"/>
  <c r="H84" i="1"/>
  <c r="I84" i="1"/>
  <c r="K84" i="1" s="1"/>
  <c r="H85" i="1"/>
  <c r="I85" i="1"/>
  <c r="K85" i="1" s="1"/>
  <c r="H86" i="1"/>
  <c r="I86" i="1"/>
  <c r="K86" i="1" s="1"/>
  <c r="H87" i="1"/>
  <c r="H88" i="1"/>
  <c r="I88" i="1"/>
  <c r="K88" i="1" s="1"/>
  <c r="H89" i="1"/>
  <c r="I89" i="1"/>
  <c r="K89" i="1" s="1"/>
  <c r="H90" i="1"/>
  <c r="I90" i="1"/>
  <c r="K90" i="1" s="1"/>
  <c r="H91" i="1"/>
  <c r="I91" i="1"/>
  <c r="K91" i="1" s="1"/>
  <c r="H92" i="1"/>
  <c r="I92" i="1"/>
  <c r="K92" i="1" s="1"/>
  <c r="H93" i="1"/>
  <c r="I93" i="1"/>
  <c r="K93" i="1" s="1"/>
  <c r="H94" i="1"/>
  <c r="I94" i="1"/>
  <c r="K94" i="1" s="1"/>
  <c r="H95" i="1"/>
  <c r="I95" i="1"/>
  <c r="K95" i="1" s="1"/>
  <c r="H96" i="1"/>
  <c r="I96" i="1"/>
  <c r="K96" i="1" s="1"/>
  <c r="H98" i="1"/>
  <c r="I98" i="1"/>
  <c r="K98" i="1" s="1"/>
  <c r="C7" i="2" l="1"/>
  <c r="F8" i="2" l="1"/>
  <c r="F28" i="2" s="1"/>
  <c r="E8" i="2"/>
  <c r="C27" i="2"/>
  <c r="G27" i="2" s="1"/>
  <c r="J8" i="2" l="1"/>
  <c r="E28" i="2"/>
  <c r="F27" i="2"/>
  <c r="E27" i="2" l="1"/>
  <c r="J27" i="2" s="1"/>
  <c r="J28" i="2"/>
</calcChain>
</file>

<file path=xl/sharedStrings.xml><?xml version="1.0" encoding="utf-8"?>
<sst xmlns="http://schemas.openxmlformats.org/spreadsheetml/2006/main" count="922" uniqueCount="333">
  <si>
    <t>un</t>
  </si>
  <si>
    <t>1,00</t>
  </si>
  <si>
    <t>ITEM</t>
  </si>
  <si>
    <t>CÓDIGO</t>
  </si>
  <si>
    <t>FONTE</t>
  </si>
  <si>
    <t>DESCRIÇÃO DOS SERVIÇOS</t>
  </si>
  <si>
    <t>UNID.</t>
  </si>
  <si>
    <t>74209/1</t>
  </si>
  <si>
    <t>SINAPI</t>
  </si>
  <si>
    <t>m²</t>
  </si>
  <si>
    <t>6,00</t>
  </si>
  <si>
    <t>73960/1</t>
  </si>
  <si>
    <t>74077/2</t>
  </si>
  <si>
    <t>m</t>
  </si>
  <si>
    <t>74220/1</t>
  </si>
  <si>
    <t>3,00</t>
  </si>
  <si>
    <t>5,00</t>
  </si>
  <si>
    <t>MERCADO</t>
  </si>
  <si>
    <t>10,00</t>
  </si>
  <si>
    <t>2,00</t>
  </si>
  <si>
    <t>Cotovelo 45º galvanizado 2 1/2"</t>
  </si>
  <si>
    <t>Cotovelo 90º galvanizado 2 1/2"</t>
  </si>
  <si>
    <t>73976/8</t>
  </si>
  <si>
    <t>Curva macho - fêmea 2 1/2"</t>
  </si>
  <si>
    <t>Niple duplo aço galvanizado 2 1/2"</t>
  </si>
  <si>
    <t>11,00</t>
  </si>
  <si>
    <t>Tê aço galvanizado 2 1/2"</t>
  </si>
  <si>
    <t>Tubo aço galvanizado 65mm - 2 1/2"2 1/2"</t>
  </si>
  <si>
    <t>61,52</t>
  </si>
  <si>
    <t>Adaptador storz - roscas internas 2 1/2"</t>
  </si>
  <si>
    <t>Caixa para abrigo de mangueira - 70x50x25 cm</t>
  </si>
  <si>
    <t>Chave para conexão de mangueira tipo stroz engate rápido - dupla 1 1/2" x 1 1/2"</t>
  </si>
  <si>
    <t>Esguicho jato solido 1 1/2" 16mm</t>
  </si>
  <si>
    <t>Niple paralelo em ferro maleavél 2 1/2"</t>
  </si>
  <si>
    <t>Redução giratória tipo Storz - 2 1/2 x 1 1/2"</t>
  </si>
  <si>
    <t>Registro globo 2 1/2" 45º</t>
  </si>
  <si>
    <t>Registro de gaveta com haste 2 1/2"</t>
  </si>
  <si>
    <t>Tampão cego com corrente tipo storz 1 1/2"</t>
  </si>
  <si>
    <t>Tampão cego com corrente tipo storz 2 1/2"</t>
  </si>
  <si>
    <t>Tampão de ferro fundido para passeio</t>
  </si>
  <si>
    <t>73795/6</t>
  </si>
  <si>
    <t>Válvula de retenção vertical 2 1/2"</t>
  </si>
  <si>
    <t>Marcação no Piso - 1 x 1m para extintor</t>
  </si>
  <si>
    <t>Marcação no Piso - 1 x 1m para hidrante</t>
  </si>
  <si>
    <t>Conjunto motobomba Thebe THSI-18 5CV ou equivalente</t>
  </si>
  <si>
    <t>5.2</t>
  </si>
  <si>
    <t>5.7</t>
  </si>
  <si>
    <t>9.2</t>
  </si>
  <si>
    <t>1.1</t>
  </si>
  <si>
    <t>1.2</t>
  </si>
  <si>
    <t>1.3</t>
  </si>
  <si>
    <t>1.4</t>
  </si>
  <si>
    <t>1.5</t>
  </si>
  <si>
    <t>1.6</t>
  </si>
  <si>
    <t>1.7</t>
  </si>
  <si>
    <t>1.8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</si>
  <si>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</si>
  <si>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</si>
  <si>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</si>
  <si>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</si>
  <si>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</si>
  <si>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</si>
  <si>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</si>
  <si>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</si>
  <si>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</si>
  <si>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</si>
  <si>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</si>
  <si>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</si>
  <si>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</si>
  <si>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</si>
  <si>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</si>
  <si>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</si>
  <si>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</si>
  <si>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</si>
  <si>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</si>
  <si>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</si>
  <si>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</si>
  <si>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</si>
  <si>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</si>
  <si>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</si>
  <si>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</si>
  <si>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5.1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</si>
  <si>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</si>
  <si>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</si>
  <si>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</si>
  <si>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</si>
  <si>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</si>
  <si>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</si>
  <si>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</si>
  <si>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</si>
  <si>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</si>
  <si>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</si>
  <si>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</si>
  <si>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</si>
  <si>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</si>
  <si>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6.11</t>
  </si>
  <si>
    <t>6.12</t>
  </si>
  <si>
    <t>6.13</t>
  </si>
  <si>
    <t>6.16</t>
  </si>
  <si>
    <t>6.14</t>
  </si>
  <si>
    <t>6.15</t>
  </si>
  <si>
    <t>6.17</t>
  </si>
  <si>
    <t>6.18</t>
  </si>
  <si>
    <t>6.19</t>
  </si>
  <si>
    <t>6.30</t>
  </si>
  <si>
    <t>6.22</t>
  </si>
  <si>
    <t>6.23</t>
  </si>
  <si>
    <t>6.24</t>
  </si>
  <si>
    <t>6.25</t>
  </si>
  <si>
    <t>6.26</t>
  </si>
  <si>
    <t>6.27</t>
  </si>
  <si>
    <t>6.28</t>
  </si>
  <si>
    <t>6.31</t>
  </si>
  <si>
    <t>6.32</t>
  </si>
  <si>
    <t>6.33</t>
  </si>
  <si>
    <t>7.1</t>
  </si>
  <si>
    <t>7.2</t>
  </si>
  <si>
    <t>7.3</t>
  </si>
  <si>
    <t>7.4</t>
  </si>
  <si>
    <t>7.5</t>
  </si>
  <si>
    <t>7.6</t>
  </si>
  <si>
    <t>8.1</t>
  </si>
  <si>
    <t>9.1</t>
  </si>
  <si>
    <t>9.3</t>
  </si>
  <si>
    <t>9.4</t>
  </si>
  <si>
    <t>9.5</t>
  </si>
  <si>
    <t>9.6</t>
  </si>
  <si>
    <t>9.7</t>
  </si>
  <si>
    <t>9.8</t>
  </si>
  <si>
    <t>6.10</t>
  </si>
  <si>
    <t>6.20</t>
  </si>
  <si>
    <t>6.29</t>
  </si>
  <si>
    <t>QUANT.</t>
  </si>
  <si>
    <t>CUSTO (R$)</t>
  </si>
  <si>
    <t>UNITÁRIO</t>
  </si>
  <si>
    <t>TOTAL ITEM</t>
  </si>
  <si>
    <t>PREÇO (R$)</t>
  </si>
  <si>
    <t xml:space="preserve">Planilha Orçamentária </t>
  </si>
  <si>
    <t>BDI PROPOSTO</t>
  </si>
  <si>
    <t>Subtotal item 1</t>
  </si>
  <si>
    <t>Subtotal item 2</t>
  </si>
  <si>
    <t>SETOP</t>
  </si>
  <si>
    <t>SPT-SON-015</t>
  </si>
  <si>
    <t>IIO-LIG-015</t>
  </si>
  <si>
    <t>Registro bruto de gaveta industrial 2 1/2"</t>
  </si>
  <si>
    <t>PREFEITURA: MARAVILHAS</t>
  </si>
  <si>
    <t>Item</t>
  </si>
  <si>
    <t>Descição</t>
  </si>
  <si>
    <t>Valor do Item</t>
  </si>
  <si>
    <t>Físico / Financeiro</t>
  </si>
  <si>
    <t>Mês 1</t>
  </si>
  <si>
    <t>Mês 2</t>
  </si>
  <si>
    <t>Total</t>
  </si>
  <si>
    <t>Físico %</t>
  </si>
  <si>
    <t>Financeiro</t>
  </si>
  <si>
    <t xml:space="preserve">TOTAL       </t>
  </si>
  <si>
    <t>Responsável Técnico:</t>
  </si>
  <si>
    <t>Observações:</t>
  </si>
  <si>
    <t>Prefeito Municipal</t>
  </si>
  <si>
    <t>OBRA: Creche Proinfância (Tipo 2)</t>
  </si>
  <si>
    <t>Mês 3</t>
  </si>
  <si>
    <t>Mês 4</t>
  </si>
  <si>
    <t>Mês 5</t>
  </si>
  <si>
    <t xml:space="preserve">                CRONOGRAMA FÍSICO – FINANCEIRO</t>
  </si>
  <si>
    <t>Data: 20/03/2023</t>
  </si>
  <si>
    <r>
      <t>Município</t>
    </r>
    <r>
      <rPr>
        <sz val="10"/>
        <rFont val="Arial"/>
        <family val="2"/>
      </rPr>
      <t xml:space="preserve">: Papagaios </t>
    </r>
  </si>
  <si>
    <t>BDI</t>
  </si>
  <si>
    <t xml:space="preserve">LUMINÁRIA DE EMERGÊNCIA (TIPO: LED|POTÊNCIA: 8W|
AUTONOMIA: 3 HORAS|FLUXO LUMINOSO: 1200LM|
TENSÃO: 110V-220V|QUANTIDADE DE FARÓIS: 2|
ACESSÓRIOS DE FIXAÇÃO:INCLUSOS)
</t>
  </si>
  <si>
    <t xml:space="preserve">LUMINÁRIA DE EMERGÊNCIA+D31(TIPO: LED|POTÊNCIA: 2W|
AUTONOMIA: 6 HORAS|FLUXO LUMINOSO: 100LM|
TENSÃO: 110V-220V|ACESSÓRIOS DE FIXAÇÃO:
INCLUSOS)
</t>
  </si>
  <si>
    <t>PLACA FOTOLUMINESCENTE "E5" - 300 X 300 MM FIXADO</t>
  </si>
  <si>
    <t>Placa de sinalização em pvc cod M2 - (316x158) -fotoluminescencia FIXADO</t>
  </si>
  <si>
    <t>Placa de sinalização em pvc cod M1 - (316x158) -padrao fotoluminescencia FIXADO</t>
  </si>
  <si>
    <t>Placa de sinalização em pvc S-3 - (190x95) Saída de emergência-fotoluminescencia FIXADO</t>
  </si>
  <si>
    <t>EXTINTOR DE PÓ QUIMICO (CAPACIDADE EXTINTORA: 4-A:40-B:C| AGENTE: FOSFATO
MONOAMÔNICO| CARGA: 6KG                                 BUCHA DE NYLON COM PARAFUSO AUTOATARRAXANTE CABEÇA
PANELA, FENDA SIMPLES (COMPRIMENTO: 50MM|
DIÂMETRO NOMINAL DOPARAFUSO: 4,8MM|
DIÂMETRO NOMINAL DA BUCHA: 8MM)            SUPORTE PARA EXTINTOR (TIPO: AREDE|MATERIAL:
AÇO GALVANIZADO CARGAMÁXIMA: EXINTOR COM
CARGA DE ATÉ 12KG)</t>
  </si>
  <si>
    <t>1.9</t>
  </si>
  <si>
    <t>74220/2</t>
  </si>
  <si>
    <t>PLACA FOTOLUMINESCENTE "S12"- 380 X 190 MM FIXADO</t>
  </si>
  <si>
    <t>PLACA FOTOLUMINESCENTE "S1" OU "S2 ou S12"- 380 X 190 MM FIXADO</t>
  </si>
  <si>
    <t>PLACA FOTOLUMINESCENTE "S1" OU "S2" OU S12- 380 X 190 MM FIXADO</t>
  </si>
  <si>
    <t>Subtotal item 3</t>
  </si>
  <si>
    <t>PLACA FOTOLUMINESCENTE "S1 OU S2 OU S12"- 380 X 190 MM FIXADO</t>
  </si>
  <si>
    <t>ESCOLA MUNICIPAL NOSSA SENHORA APARECIDA</t>
  </si>
  <si>
    <t>5.8</t>
  </si>
  <si>
    <t>5.9</t>
  </si>
  <si>
    <t>Subtotal item 5</t>
  </si>
  <si>
    <t>Subtotal item 4</t>
  </si>
  <si>
    <t>Mangueiras 1 1/2" 16mm -15 METROS</t>
  </si>
  <si>
    <t>7.7</t>
  </si>
  <si>
    <t>7.8</t>
  </si>
  <si>
    <t>7.9</t>
  </si>
  <si>
    <t>Subtotal item 7</t>
  </si>
  <si>
    <t>8.2</t>
  </si>
  <si>
    <t>8.3</t>
  </si>
  <si>
    <t>8.4</t>
  </si>
  <si>
    <t>8.5</t>
  </si>
  <si>
    <t>8.6</t>
  </si>
  <si>
    <t>8.7</t>
  </si>
  <si>
    <t>Subtotal item 8</t>
  </si>
  <si>
    <t>TOTAL</t>
  </si>
  <si>
    <t>Subtotal item 6</t>
  </si>
  <si>
    <r>
      <t>Endereço</t>
    </r>
    <r>
      <rPr>
        <sz val="10"/>
        <rFont val="Arial"/>
        <family val="2"/>
      </rPr>
      <t>: Diversos locais</t>
    </r>
  </si>
  <si>
    <t>PREFEITURA MUNICIPAL DE PAPAGAIOS</t>
  </si>
  <si>
    <t xml:space="preserve"> PONTO DE SOBREPOR PARA UMA (1) TOMADA PADRÃO, TRÊS (3)POLOS (2P+T/10A-250V), COM PLACA 4"X2" DE UM (1) POSTO, COMELETRODUTO DE AÇO GALVANIZADO, CLASSE LEVE, DN 20MM (3/4"), FIXADO NA ALVENARIA/TETO E CABO DE COBRE FLEXÍVEL,CLASSE 5, ISOLAMENTO TIPO LSHF/ATOX, NÃO HALOGENADO,SEÇÃO 2,5MM2 (70°C-450/750V), COM DISTÂNCIA DE ATÉ DEZ (10)METROS DO PONTO DE DERIVAÇÃO, INCLUSIVE FORNECIMENTO,INSTALAÇÃO, CONDULETE EM ALUMÍNIO, CONEXÕES, SUPORTE E FIXAÇÃO DO ELETRODUTO</t>
  </si>
  <si>
    <t xml:space="preserve">  PONTO DE SOBREPOR PARA UMA (1) TOMADA PADRÃO, TRÊS (3)POLOS (2P+T/10A-250V), COM PLACA 4"X2" DE UM (1) POSTO, COMELETRODUTO DE AÇO GALVANIZADO, CLASSE LEVE, DN 20MM (3/4"), FIXADO NA ALVENARIA/TETO E CABO DE COBRE FLEXÍVEL,CLASSE 5, ISOLAMENTO TIPO LSHF/ATOX, NÃO HALOGENADO,SEÇÃO 2,5MM2 (70°C-450/750V), COM DISTÂNCIA DE ATÉ DEZ (10)METROS DO PONTO DE DERIVAÇÃO, INCLUSIVE FORNECIMENTO,INSTALAÇÃO, CONDULETE EM ALUMÍNIO, CONEXÕES, SUPORTE E FIXAÇÃO DO ELETRODUTO</t>
  </si>
  <si>
    <t>74220/3</t>
  </si>
  <si>
    <t>74220/4</t>
  </si>
  <si>
    <t>74220/5</t>
  </si>
  <si>
    <t>Barra Antipânico Dupla Com Maçaneta C/chave</t>
  </si>
  <si>
    <t>Placa de sinalização em pvc S-3 - (380x190) Saída de emergência-fotoluminescencia FIXADO</t>
  </si>
  <si>
    <t>Placa de sinalização em pvc M7 - (190x95) fotoluminescencia FIXADO</t>
  </si>
  <si>
    <t>Placa de sinalização em pvc S18 - (380x190) -fotoluminescencia FIXADO</t>
  </si>
  <si>
    <t>Placa de sinalização em pvc S-8 - (190x95) Saída de emergência-fotoluminescencia FIXADO</t>
  </si>
  <si>
    <t>Placa de sinalização em pvc S-8 - (380X190) Saída de emergência-fotoluminescencia FIXADO</t>
  </si>
  <si>
    <t>10.1</t>
  </si>
  <si>
    <t>10.2</t>
  </si>
  <si>
    <t>10.3</t>
  </si>
  <si>
    <t>10.4</t>
  </si>
  <si>
    <t>10.5</t>
  </si>
  <si>
    <t>10.6</t>
  </si>
  <si>
    <t>10.7</t>
  </si>
  <si>
    <t>Subtotal item 10</t>
  </si>
  <si>
    <t>Subtotal item 9</t>
  </si>
  <si>
    <t>74220/6</t>
  </si>
  <si>
    <t>74220/7</t>
  </si>
  <si>
    <t>CORRIMÃO SIMPLES EM TUBO GALVANIZADO DIN 2440, D = 1 1/2" - FIXADO EM ALVENARIA</t>
  </si>
  <si>
    <t>M</t>
  </si>
  <si>
    <t xml:space="preserve"> </t>
  </si>
  <si>
    <t>74220/8</t>
  </si>
  <si>
    <t>CORRIMÃO SIMPLES EM TUBO GALVANIZADO DIN 2440, D = 1 1/2" - FIXADO EM PISO</t>
  </si>
  <si>
    <t>74220/9</t>
  </si>
  <si>
    <t xml:space="preserve"> GUARDA-CORPO EM TUBO GALVANIZADO DIN 2440 D = 2", COM SUBDIVISÕES EM TUBO DE AÇO D = 1/2", H = 1,05 M</t>
  </si>
  <si>
    <t>ESCOLA MUNICIPAL OLEGARIO PEREIRA</t>
  </si>
  <si>
    <t>2.1</t>
  </si>
  <si>
    <t>3.10</t>
  </si>
  <si>
    <t>3.11</t>
  </si>
  <si>
    <t>3.12</t>
  </si>
  <si>
    <t>4.10</t>
  </si>
  <si>
    <t>4.11</t>
  </si>
  <si>
    <t>5.10</t>
  </si>
  <si>
    <t>5.11</t>
  </si>
  <si>
    <t>5.12</t>
  </si>
  <si>
    <t>6.21</t>
  </si>
  <si>
    <t>74220/10</t>
  </si>
  <si>
    <t xml:space="preserve">CAIXA DAGUA METALICA 8 M3 COM ESCADA </t>
  </si>
  <si>
    <t>UN</t>
  </si>
  <si>
    <t>PLACA FOTOLUMINESCENTE "S1 , S2 ,S4 E S5 OU S12"- 380 X 190 MM FIXADO</t>
  </si>
  <si>
    <t>Placa de sinalização em pvc cod M7 - (316x158) -fotoluminescencia FIXADO</t>
  </si>
  <si>
    <r>
      <t>Obra</t>
    </r>
    <r>
      <rPr>
        <sz val="10"/>
        <rFont val="Arial"/>
        <family val="2"/>
      </rPr>
      <t>: EXECUÇAO DE PROJETOS CORPO DE BOMBEIROS DE  Escolas ,creches municipais e predios publicos</t>
    </r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</si>
  <si>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</si>
  <si>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</si>
  <si>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</si>
  <si>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</si>
  <si>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</si>
  <si>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</si>
  <si>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</si>
  <si>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</si>
  <si>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</si>
  <si>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</si>
  <si>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</si>
  <si>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</si>
  <si>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</si>
  <si>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</si>
  <si>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</si>
  <si>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</si>
  <si>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</si>
  <si>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</si>
  <si>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</si>
  <si>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</si>
  <si>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</si>
  <si>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</si>
  <si>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</si>
  <si>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</si>
  <si>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</si>
  <si>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</si>
  <si>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9.9</t>
  </si>
  <si>
    <t>9.10</t>
  </si>
  <si>
    <t>9.11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</si>
  <si>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</si>
  <si>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</si>
  <si>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</si>
  <si>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</si>
  <si>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</si>
  <si>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</si>
  <si>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</si>
  <si>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</si>
  <si>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</si>
  <si>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</si>
  <si>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</si>
  <si>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</si>
  <si>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</si>
  <si>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</si>
  <si>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</si>
  <si>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</si>
  <si>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</si>
  <si>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</si>
  <si>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</si>
  <si>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Subtotal item 11</t>
  </si>
  <si>
    <t xml:space="preserve">OBRA: EXECUÇAO PROJETO CORPO DE BOMBEIROS </t>
  </si>
  <si>
    <t>LOCAL: DIVERSOS LOCAIS</t>
  </si>
  <si>
    <t xml:space="preserve">KARINA ERICA DE OLIVEIRA </t>
  </si>
  <si>
    <t xml:space="preserve">SECRETARIA MUNICIPAL DE PLANEJAMENTO </t>
  </si>
  <si>
    <t>MARIO REIS FILGUEIRAS</t>
  </si>
  <si>
    <t>DATA: 20/03/2023</t>
  </si>
  <si>
    <t>PRAZO DA OBRA: 3</t>
  </si>
  <si>
    <t xml:space="preserve">SIRENE BIVOLT </t>
  </si>
  <si>
    <t>AVISADOR SONORO A VISUAL</t>
  </si>
  <si>
    <t>CENTRAL ALARME ENDER KSE-60 1LS/BAT</t>
  </si>
  <si>
    <t>Cabo Blindado para Alarme de Incêndio 4 vias 600v - 4x0,5mm</t>
  </si>
  <si>
    <t>6.34</t>
  </si>
  <si>
    <t>6.35</t>
  </si>
  <si>
    <t>6.36</t>
  </si>
  <si>
    <t>6.37</t>
  </si>
  <si>
    <t>PLACA FOTOLUMINESCENTE "E5",E8,E1,E2 - 300 X 300 MM FIXADO</t>
  </si>
  <si>
    <t>7.36</t>
  </si>
  <si>
    <t>7.37</t>
  </si>
  <si>
    <t>7.38</t>
  </si>
  <si>
    <t>7.39</t>
  </si>
  <si>
    <t>PLACA FOTOLUMINESCENTE "E5"E8,E1,E2 - 300 X 300 MM FIXADO</t>
  </si>
  <si>
    <t>CEMEI MARIA DO CARMO VALADARES BAHIA</t>
  </si>
  <si>
    <t>ESCOLA MUNICIPAL JOSE DUARTE MARINHO</t>
  </si>
  <si>
    <t>ESCOLA MUNICIPAL DOMITILA VALADARES FIGUEIREDO</t>
  </si>
  <si>
    <t>ESCOLA MUNICIPAL NADIR JOSE DE BARCELOS</t>
  </si>
  <si>
    <t>CEMEI DEPUTADO FERNANDO DINIZ</t>
  </si>
  <si>
    <t>CENTRO CULTURAL  BARTOLOMEU CAMPOS DE QUEIROS</t>
  </si>
  <si>
    <t>AUDITORIO MUNICIPAL BARTOLOMEU CAMPOS DE QUEIROS</t>
  </si>
  <si>
    <t>CASA DE CULTURA DONA PETITA</t>
  </si>
  <si>
    <t>ESCOLA MUNICIPAL NADIR JOSÉ DE BARCELOS</t>
  </si>
  <si>
    <t>CENTRO CULTURAL BARTOLOMEU CAMPOS DE QUEIROS</t>
  </si>
  <si>
    <t>Poliesportivo Lineu de Campos Cordeiro</t>
  </si>
  <si>
    <t>POLIESPORTIVO LINEU DE CAMPOS CORDEIRO</t>
  </si>
  <si>
    <t>Acionador Manual de Bomba Incêndio à Prova de Tempo AMPW-B Ilumac</t>
  </si>
  <si>
    <t>7.40</t>
  </si>
  <si>
    <t>6.38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</si>
</sst>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R$ &quot;#,##0.00"/>
    <numFmt numFmtId="165" formatCode="_(* #,##0.00_);_(* \(#,##0.00\);_(* &quot;-&quot;??_);_(@_)"/>
  </numFmts>
  <fonts count="12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name val="Arial"/>
      <family val="2"/>
    </font>
    <font>
      <b/>
      <sz val="16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BFBFBF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2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2" fontId="3" fillId="0" borderId="0" xfId="0" applyNumberFormat="1" applyFont="1" applyAlignment="1">
      <alignment horizontal="right" vertical="center"/>
    </xf>
    <xf numFmtId="0" fontId="2" fillId="3" borderId="1" xfId="0" applyFont="1" applyFill="1" applyBorder="1" applyAlignment="1">
      <alignment horizontal="left" vertical="top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3" fontId="4" fillId="0" borderId="0" xfId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6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43" fontId="4" fillId="0" borderId="6" xfId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6" fillId="0" borderId="11" xfId="0" applyFont="1" applyBorder="1" applyAlignment="1">
      <alignment horizontal="left" vertical="center"/>
    </xf>
    <xf numFmtId="43" fontId="4" fillId="0" borderId="0" xfId="1" applyFont="1" applyBorder="1" applyAlignment="1">
      <alignment horizontal="right" vertical="center"/>
    </xf>
    <xf numFmtId="0" fontId="6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43" fontId="4" fillId="0" borderId="9" xfId="1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3" fillId="0" borderId="17" xfId="0" applyFont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/>
    </xf>
    <xf numFmtId="43" fontId="4" fillId="0" borderId="23" xfId="1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10" fontId="6" fillId="0" borderId="26" xfId="0" applyNumberFormat="1" applyFont="1" applyBorder="1" applyAlignment="1">
      <alignment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/>
    </xf>
    <xf numFmtId="0" fontId="2" fillId="4" borderId="4" xfId="0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4" fontId="4" fillId="0" borderId="6" xfId="0" applyNumberFormat="1" applyFont="1" applyBorder="1" applyAlignment="1">
      <alignment horizontal="right" vertical="center"/>
    </xf>
    <xf numFmtId="4" fontId="4" fillId="0" borderId="9" xfId="0" applyNumberFormat="1" applyFont="1" applyBorder="1" applyAlignment="1">
      <alignment horizontal="right" vertical="center"/>
    </xf>
    <xf numFmtId="4" fontId="6" fillId="0" borderId="23" xfId="0" applyNumberFormat="1" applyFont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4" fontId="6" fillId="0" borderId="24" xfId="0" applyNumberFormat="1" applyFont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top"/>
    </xf>
    <xf numFmtId="4" fontId="3" fillId="3" borderId="1" xfId="0" applyNumberFormat="1" applyFont="1" applyFill="1" applyBorder="1" applyAlignment="1">
      <alignment horizontal="left" vertical="top"/>
    </xf>
    <xf numFmtId="4" fontId="7" fillId="0" borderId="28" xfId="1" applyNumberFormat="1" applyFont="1" applyFill="1" applyBorder="1" applyAlignment="1">
      <alignment horizontal="right" vertical="center"/>
    </xf>
    <xf numFmtId="4" fontId="3" fillId="0" borderId="1" xfId="0" applyNumberFormat="1" applyFont="1" applyBorder="1" applyAlignment="1">
      <alignment horizontal="left" vertical="top"/>
    </xf>
    <xf numFmtId="4" fontId="3" fillId="0" borderId="0" xfId="0" applyNumberFormat="1" applyFont="1"/>
    <xf numFmtId="4" fontId="4" fillId="0" borderId="6" xfId="0" applyNumberFormat="1" applyFont="1" applyBorder="1" applyAlignment="1">
      <alignment vertical="center"/>
    </xf>
    <xf numFmtId="4" fontId="4" fillId="0" borderId="7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4" fontId="6" fillId="0" borderId="25" xfId="0" applyNumberFormat="1" applyFont="1" applyBorder="1" applyAlignment="1">
      <alignment vertical="center"/>
    </xf>
    <xf numFmtId="4" fontId="2" fillId="2" borderId="27" xfId="0" applyNumberFormat="1" applyFont="1" applyFill="1" applyBorder="1" applyAlignment="1">
      <alignment horizontal="center" vertical="top"/>
    </xf>
    <xf numFmtId="4" fontId="2" fillId="3" borderId="1" xfId="0" applyNumberFormat="1" applyFont="1" applyFill="1" applyBorder="1" applyAlignment="1">
      <alignment horizontal="right" vertical="top"/>
    </xf>
    <xf numFmtId="4" fontId="2" fillId="3" borderId="19" xfId="0" applyNumberFormat="1" applyFont="1" applyFill="1" applyBorder="1" applyAlignment="1">
      <alignment horizontal="right" vertical="top"/>
    </xf>
    <xf numFmtId="4" fontId="7" fillId="0" borderId="29" xfId="1" applyNumberFormat="1" applyFont="1" applyFill="1" applyBorder="1" applyAlignment="1">
      <alignment horizontal="right" vertical="center"/>
    </xf>
    <xf numFmtId="4" fontId="7" fillId="0" borderId="30" xfId="1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top"/>
    </xf>
    <xf numFmtId="4" fontId="6" fillId="0" borderId="10" xfId="0" applyNumberFormat="1" applyFont="1" applyBorder="1" applyAlignment="1">
      <alignment horizontal="right" vertical="center"/>
    </xf>
    <xf numFmtId="0" fontId="7" fillId="0" borderId="33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center" vertical="top"/>
    </xf>
    <xf numFmtId="2" fontId="3" fillId="5" borderId="1" xfId="0" applyNumberFormat="1" applyFont="1" applyFill="1" applyBorder="1" applyAlignment="1">
      <alignment horizontal="right" vertical="center"/>
    </xf>
    <xf numFmtId="164" fontId="6" fillId="7" borderId="26" xfId="0" applyNumberFormat="1" applyFont="1" applyFill="1" applyBorder="1" applyAlignment="1">
      <alignment vertical="center" wrapText="1"/>
    </xf>
    <xf numFmtId="0" fontId="6" fillId="7" borderId="39" xfId="0" applyFont="1" applyFill="1" applyBorder="1" applyAlignment="1">
      <alignment horizontal="justify" vertical="top" wrapText="1"/>
    </xf>
    <xf numFmtId="0" fontId="6" fillId="8" borderId="13" xfId="0" applyFont="1" applyFill="1" applyBorder="1" applyAlignment="1">
      <alignment vertical="center"/>
    </xf>
    <xf numFmtId="0" fontId="6" fillId="8" borderId="31" xfId="0" applyFont="1" applyFill="1" applyBorder="1" applyAlignment="1">
      <alignment horizontal="center" vertical="center"/>
    </xf>
    <xf numFmtId="0" fontId="6" fillId="8" borderId="40" xfId="0" applyFont="1" applyFill="1" applyBorder="1" applyAlignment="1">
      <alignment horizontal="center" vertical="justify" wrapText="1"/>
    </xf>
    <xf numFmtId="0" fontId="6" fillId="8" borderId="32" xfId="0" applyFont="1" applyFill="1" applyBorder="1" applyAlignment="1">
      <alignment horizontal="justify" vertical="center"/>
    </xf>
    <xf numFmtId="0" fontId="6" fillId="8" borderId="32" xfId="0" applyFont="1" applyFill="1" applyBorder="1" applyAlignment="1">
      <alignment horizontal="center" vertical="center"/>
    </xf>
    <xf numFmtId="0" fontId="6" fillId="8" borderId="41" xfId="0" applyFont="1" applyFill="1" applyBorder="1" applyAlignment="1">
      <alignment horizontal="center" vertical="center"/>
    </xf>
    <xf numFmtId="43" fontId="4" fillId="0" borderId="28" xfId="1" applyFont="1" applyFill="1" applyBorder="1" applyAlignment="1">
      <alignment horizontal="center" vertical="center"/>
    </xf>
    <xf numFmtId="165" fontId="6" fillId="8" borderId="30" xfId="0" applyNumberFormat="1" applyFont="1" applyFill="1" applyBorder="1" applyAlignment="1">
      <alignment horizontal="center" vertical="center"/>
    </xf>
    <xf numFmtId="165" fontId="4" fillId="0" borderId="28" xfId="0" applyNumberFormat="1" applyFont="1" applyBorder="1" applyAlignment="1">
      <alignment horizontal="center" vertical="center"/>
    </xf>
    <xf numFmtId="165" fontId="4" fillId="0" borderId="28" xfId="0" applyNumberFormat="1" applyFont="1" applyBorder="1" applyAlignment="1">
      <alignment horizontal="right" vertical="center"/>
    </xf>
    <xf numFmtId="165" fontId="4" fillId="0" borderId="28" xfId="1" applyNumberFormat="1" applyFont="1" applyBorder="1" applyAlignment="1">
      <alignment horizontal="center" vertical="center"/>
    </xf>
    <xf numFmtId="0" fontId="6" fillId="8" borderId="34" xfId="0" applyFont="1" applyFill="1" applyBorder="1"/>
    <xf numFmtId="165" fontId="6" fillId="8" borderId="34" xfId="0" applyNumberFormat="1" applyFont="1" applyFill="1" applyBorder="1"/>
    <xf numFmtId="0" fontId="6" fillId="8" borderId="38" xfId="0" applyFont="1" applyFill="1" applyBorder="1"/>
    <xf numFmtId="165" fontId="6" fillId="8" borderId="38" xfId="0" applyNumberFormat="1" applyFont="1" applyFill="1" applyBorder="1"/>
    <xf numFmtId="0" fontId="4" fillId="0" borderId="0" xfId="0" applyFont="1" applyAlignment="1">
      <alignment horizontal="right"/>
    </xf>
    <xf numFmtId="0" fontId="6" fillId="7" borderId="23" xfId="0" applyFont="1" applyFill="1" applyBorder="1" applyAlignment="1">
      <alignment horizontal="left" vertical="center"/>
    </xf>
    <xf numFmtId="43" fontId="4" fillId="0" borderId="29" xfId="1" applyFont="1" applyFill="1" applyBorder="1" applyAlignment="1">
      <alignment horizontal="right" vertical="center"/>
    </xf>
    <xf numFmtId="165" fontId="4" fillId="0" borderId="29" xfId="0" applyNumberFormat="1" applyFont="1" applyBorder="1" applyAlignment="1">
      <alignment horizontal="right" vertical="center"/>
    </xf>
    <xf numFmtId="43" fontId="4" fillId="0" borderId="29" xfId="1" applyFont="1" applyFill="1" applyBorder="1" applyAlignment="1">
      <alignment horizontal="center" vertical="center"/>
    </xf>
    <xf numFmtId="165" fontId="4" fillId="0" borderId="29" xfId="1" applyNumberFormat="1" applyFont="1" applyBorder="1" applyAlignment="1">
      <alignment horizontal="right" vertical="center"/>
    </xf>
    <xf numFmtId="165" fontId="4" fillId="0" borderId="51" xfId="1" applyNumberFormat="1" applyFont="1" applyBorder="1" applyAlignment="1">
      <alignment horizontal="right" vertical="center"/>
    </xf>
    <xf numFmtId="0" fontId="3" fillId="5" borderId="0" xfId="0" applyFont="1" applyFill="1"/>
    <xf numFmtId="0" fontId="3" fillId="0" borderId="28" xfId="0" applyFont="1" applyBorder="1" applyAlignment="1">
      <alignment horizontal="left" vertical="center"/>
    </xf>
    <xf numFmtId="165" fontId="3" fillId="0" borderId="29" xfId="1" applyNumberFormat="1" applyFont="1" applyBorder="1" applyAlignment="1">
      <alignment horizontal="center" vertical="center"/>
    </xf>
    <xf numFmtId="0" fontId="3" fillId="0" borderId="11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12" xfId="0" applyFont="1" applyBorder="1"/>
    <xf numFmtId="165" fontId="3" fillId="0" borderId="12" xfId="0" applyNumberFormat="1" applyFont="1" applyBorder="1"/>
    <xf numFmtId="0" fontId="3" fillId="0" borderId="9" xfId="0" applyFont="1" applyBorder="1"/>
    <xf numFmtId="0" fontId="3" fillId="0" borderId="8" xfId="0" applyFont="1" applyBorder="1"/>
    <xf numFmtId="0" fontId="3" fillId="0" borderId="10" xfId="0" applyFont="1" applyBorder="1"/>
    <xf numFmtId="0" fontId="8" fillId="0" borderId="1" xfId="0" applyFont="1" applyBorder="1" applyAlignment="1">
      <alignment horizontal="left" vertical="top" wrapText="1"/>
    </xf>
    <xf numFmtId="4" fontId="6" fillId="0" borderId="23" xfId="0" applyNumberFormat="1" applyFont="1" applyBorder="1" applyAlignment="1">
      <alignment vertical="center"/>
    </xf>
    <xf numFmtId="4" fontId="3" fillId="0" borderId="14" xfId="0" applyNumberFormat="1" applyFont="1" applyBorder="1"/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wrapText="1"/>
    </xf>
    <xf numFmtId="4" fontId="3" fillId="0" borderId="14" xfId="0" applyNumberFormat="1" applyFont="1" applyBorder="1" applyAlignment="1">
      <alignment horizontal="right" vertical="center"/>
    </xf>
    <xf numFmtId="4" fontId="3" fillId="0" borderId="54" xfId="0" applyNumberFormat="1" applyFont="1" applyBorder="1"/>
    <xf numFmtId="2" fontId="2" fillId="0" borderId="54" xfId="0" applyNumberFormat="1" applyFont="1" applyBorder="1" applyAlignment="1">
      <alignment horizontal="right" vertical="center"/>
    </xf>
    <xf numFmtId="4" fontId="9" fillId="0" borderId="15" xfId="0" applyNumberFormat="1" applyFont="1" applyBorder="1"/>
    <xf numFmtId="0" fontId="3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/>
    <xf numFmtId="0" fontId="3" fillId="0" borderId="20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2" fontId="3" fillId="0" borderId="2" xfId="0" applyNumberFormat="1" applyFont="1" applyBorder="1" applyAlignment="1">
      <alignment horizontal="right" vertical="center"/>
    </xf>
    <xf numFmtId="4" fontId="3" fillId="0" borderId="3" xfId="0" applyNumberFormat="1" applyFont="1" applyBorder="1" applyAlignment="1">
      <alignment horizontal="right" vertical="center"/>
    </xf>
    <xf numFmtId="4" fontId="7" fillId="0" borderId="0" xfId="1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left" vertical="top"/>
    </xf>
    <xf numFmtId="4" fontId="2" fillId="4" borderId="1" xfId="0" applyNumberFormat="1" applyFont="1" applyFill="1" applyBorder="1" applyAlignment="1">
      <alignment horizontal="right" vertical="top"/>
    </xf>
    <xf numFmtId="4" fontId="7" fillId="4" borderId="29" xfId="1" applyNumberFormat="1" applyFont="1" applyFill="1" applyBorder="1" applyAlignment="1">
      <alignment horizontal="right" vertical="center"/>
    </xf>
    <xf numFmtId="4" fontId="10" fillId="4" borderId="30" xfId="1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 applyAlignment="1">
      <alignment horizontal="left" vertical="top"/>
    </xf>
    <xf numFmtId="4" fontId="10" fillId="4" borderId="29" xfId="1" applyNumberFormat="1" applyFont="1" applyFill="1" applyBorder="1" applyAlignment="1">
      <alignment horizontal="right" vertical="center"/>
    </xf>
    <xf numFmtId="4" fontId="3" fillId="4" borderId="58" xfId="0" applyNumberFormat="1" applyFont="1" applyFill="1" applyBorder="1" applyAlignment="1">
      <alignment horizontal="left" vertical="top"/>
    </xf>
    <xf numFmtId="4" fontId="2" fillId="4" borderId="58" xfId="0" applyNumberFormat="1" applyFont="1" applyFill="1" applyBorder="1" applyAlignment="1">
      <alignment horizontal="right" vertical="top"/>
    </xf>
    <xf numFmtId="4" fontId="2" fillId="4" borderId="58" xfId="0" applyNumberFormat="1" applyFont="1" applyFill="1" applyBorder="1" applyAlignment="1">
      <alignment horizontal="left" vertical="top"/>
    </xf>
    <xf numFmtId="4" fontId="2" fillId="4" borderId="59" xfId="0" applyNumberFormat="1" applyFont="1" applyFill="1" applyBorder="1" applyAlignment="1">
      <alignment horizontal="right" vertical="top"/>
    </xf>
    <xf numFmtId="4" fontId="2" fillId="4" borderId="60" xfId="0" applyNumberFormat="1" applyFont="1" applyFill="1" applyBorder="1" applyAlignment="1">
      <alignment horizontal="right" vertical="top"/>
    </xf>
    <xf numFmtId="9" fontId="4" fillId="0" borderId="28" xfId="2" applyFont="1" applyFill="1" applyBorder="1" applyAlignment="1">
      <alignment horizontal="center" vertical="center"/>
    </xf>
    <xf numFmtId="9" fontId="4" fillId="0" borderId="28" xfId="2" applyNumberFormat="1" applyFont="1" applyFill="1" applyBorder="1" applyAlignment="1">
      <alignment horizontal="center" vertical="center"/>
    </xf>
    <xf numFmtId="9" fontId="4" fillId="0" borderId="45" xfId="2" applyFont="1" applyBorder="1" applyAlignment="1">
      <alignment horizontal="center" vertical="center"/>
    </xf>
    <xf numFmtId="9" fontId="4" fillId="0" borderId="28" xfId="2" applyFont="1" applyFill="1" applyBorder="1" applyAlignment="1">
      <alignment horizontal="right" vertical="center"/>
    </xf>
    <xf numFmtId="9" fontId="4" fillId="0" borderId="29" xfId="2" applyFont="1" applyFill="1" applyBorder="1" applyAlignment="1">
      <alignment horizontal="right" vertical="center"/>
    </xf>
    <xf numFmtId="9" fontId="4" fillId="0" borderId="28" xfId="2" applyFont="1" applyBorder="1" applyAlignment="1">
      <alignment horizontal="right" vertical="center"/>
    </xf>
    <xf numFmtId="9" fontId="4" fillId="0" borderId="51" xfId="2" applyFont="1" applyBorder="1" applyAlignment="1">
      <alignment horizontal="right" vertical="center"/>
    </xf>
    <xf numFmtId="9" fontId="4" fillId="0" borderId="45" xfId="2" applyFont="1" applyBorder="1" applyAlignment="1">
      <alignment horizontal="right" vertical="center"/>
    </xf>
    <xf numFmtId="9" fontId="6" fillId="8" borderId="34" xfId="2" applyFont="1" applyFill="1" applyBorder="1"/>
    <xf numFmtId="9" fontId="6" fillId="8" borderId="30" xfId="2" applyFont="1" applyFill="1" applyBorder="1" applyAlignment="1">
      <alignment horizontal="center" vertical="center"/>
    </xf>
    <xf numFmtId="0" fontId="3" fillId="0" borderId="0" xfId="0" applyFont="1"/>
    <xf numFmtId="0" fontId="2" fillId="4" borderId="20" xfId="0" applyFont="1" applyFill="1" applyBorder="1" applyAlignment="1">
      <alignment horizontal="right" vertical="top"/>
    </xf>
    <xf numFmtId="0" fontId="2" fillId="4" borderId="2" xfId="0" applyFont="1" applyFill="1" applyBorder="1" applyAlignment="1">
      <alignment horizontal="right" vertical="top"/>
    </xf>
    <xf numFmtId="0" fontId="2" fillId="4" borderId="3" xfId="0" applyFont="1" applyFill="1" applyBorder="1" applyAlignment="1">
      <alignment horizontal="right" vertical="top"/>
    </xf>
    <xf numFmtId="0" fontId="2" fillId="4" borderId="55" xfId="0" applyFont="1" applyFill="1" applyBorder="1" applyAlignment="1">
      <alignment horizontal="right" vertical="top"/>
    </xf>
    <xf numFmtId="0" fontId="2" fillId="4" borderId="56" xfId="0" applyFont="1" applyFill="1" applyBorder="1" applyAlignment="1">
      <alignment horizontal="right" vertical="top"/>
    </xf>
    <xf numFmtId="0" fontId="2" fillId="4" borderId="57" xfId="0" applyFont="1" applyFill="1" applyBorder="1" applyAlignment="1">
      <alignment horizontal="right" vertical="top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top"/>
    </xf>
    <xf numFmtId="0" fontId="2" fillId="4" borderId="21" xfId="0" applyFont="1" applyFill="1" applyBorder="1" applyAlignment="1">
      <alignment horizontal="center" vertical="top"/>
    </xf>
    <xf numFmtId="4" fontId="2" fillId="4" borderId="16" xfId="0" applyNumberFormat="1" applyFont="1" applyFill="1" applyBorder="1" applyAlignment="1">
      <alignment horizontal="center" vertical="top"/>
    </xf>
    <xf numFmtId="4" fontId="2" fillId="4" borderId="53" xfId="0" applyNumberFormat="1" applyFont="1" applyFill="1" applyBorder="1" applyAlignment="1">
      <alignment horizontal="center" vertical="top"/>
    </xf>
    <xf numFmtId="4" fontId="2" fillId="4" borderId="18" xfId="0" applyNumberFormat="1" applyFont="1" applyFill="1" applyBorder="1" applyAlignment="1">
      <alignment horizontal="center" vertical="top"/>
    </xf>
    <xf numFmtId="0" fontId="2" fillId="0" borderId="20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3" xfId="0" applyFont="1" applyBorder="1" applyAlignment="1">
      <alignment horizontal="right" vertical="top"/>
    </xf>
    <xf numFmtId="0" fontId="6" fillId="0" borderId="5" xfId="0" applyFont="1" applyBorder="1" applyAlignment="1">
      <alignment horizontal="justify" vertical="top"/>
    </xf>
    <xf numFmtId="0" fontId="6" fillId="0" borderId="6" xfId="0" applyFont="1" applyBorder="1" applyAlignment="1">
      <alignment horizontal="justify" vertical="top"/>
    </xf>
    <xf numFmtId="0" fontId="6" fillId="0" borderId="7" xfId="0" applyFont="1" applyBorder="1" applyAlignment="1">
      <alignment horizontal="justify" vertical="top"/>
    </xf>
    <xf numFmtId="0" fontId="6" fillId="0" borderId="11" xfId="0" applyFont="1" applyBorder="1" applyAlignment="1">
      <alignment horizontal="justify" vertical="top"/>
    </xf>
    <xf numFmtId="0" fontId="6" fillId="0" borderId="0" xfId="0" applyFont="1" applyAlignment="1">
      <alignment horizontal="justify" vertical="top"/>
    </xf>
    <xf numFmtId="0" fontId="6" fillId="0" borderId="12" xfId="0" applyFont="1" applyBorder="1" applyAlignment="1">
      <alignment horizontal="justify" vertical="top"/>
    </xf>
    <xf numFmtId="0" fontId="4" fillId="0" borderId="11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8" xfId="0" applyFont="1" applyBorder="1"/>
    <xf numFmtId="0" fontId="3" fillId="0" borderId="9" xfId="0" applyFont="1" applyBorder="1"/>
    <xf numFmtId="0" fontId="4" fillId="0" borderId="33" xfId="0" applyFont="1" applyBorder="1" applyAlignment="1">
      <alignment horizontal="left" vertical="top" wrapText="1"/>
    </xf>
    <xf numFmtId="0" fontId="4" fillId="0" borderId="45" xfId="0" applyFont="1" applyBorder="1" applyAlignment="1">
      <alignment horizontal="left" vertical="top" wrapText="1"/>
    </xf>
    <xf numFmtId="165" fontId="4" fillId="0" borderId="33" xfId="0" applyNumberFormat="1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left" vertical="top"/>
    </xf>
    <xf numFmtId="0" fontId="4" fillId="0" borderId="44" xfId="0" applyFont="1" applyBorder="1" applyAlignment="1">
      <alignment horizontal="left" vertical="top"/>
    </xf>
    <xf numFmtId="0" fontId="5" fillId="0" borderId="1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6" fillId="8" borderId="5" xfId="0" applyFont="1" applyFill="1" applyBorder="1" applyAlignment="1">
      <alignment horizontal="right" vertical="center"/>
    </xf>
    <xf numFmtId="0" fontId="6" fillId="8" borderId="46" xfId="0" applyFont="1" applyFill="1" applyBorder="1" applyAlignment="1">
      <alignment horizontal="right" vertical="center"/>
    </xf>
    <xf numFmtId="0" fontId="6" fillId="8" borderId="8" xfId="0" applyFont="1" applyFill="1" applyBorder="1" applyAlignment="1">
      <alignment horizontal="right" vertical="center"/>
    </xf>
    <xf numFmtId="0" fontId="6" fillId="8" borderId="48" xfId="0" applyFont="1" applyFill="1" applyBorder="1" applyAlignment="1">
      <alignment horizontal="right" vertical="center"/>
    </xf>
    <xf numFmtId="165" fontId="6" fillId="8" borderId="47" xfId="0" applyNumberFormat="1" applyFont="1" applyFill="1" applyBorder="1" applyAlignment="1">
      <alignment horizontal="right" vertical="center"/>
    </xf>
    <xf numFmtId="0" fontId="6" fillId="8" borderId="49" xfId="0" applyFont="1" applyFill="1" applyBorder="1" applyAlignment="1">
      <alignment horizontal="right" vertical="center"/>
    </xf>
    <xf numFmtId="0" fontId="3" fillId="0" borderId="11" xfId="0" applyFont="1" applyBorder="1"/>
    <xf numFmtId="0" fontId="3" fillId="0" borderId="0" xfId="0" applyFont="1"/>
    <xf numFmtId="0" fontId="3" fillId="0" borderId="12" xfId="0" applyFont="1" applyBorder="1"/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4" fontId="4" fillId="0" borderId="43" xfId="0" applyNumberFormat="1" applyFont="1" applyBorder="1" applyAlignment="1">
      <alignment horizontal="left" vertical="justify"/>
    </xf>
    <xf numFmtId="0" fontId="4" fillId="0" borderId="44" xfId="0" applyFont="1" applyBorder="1" applyAlignment="1">
      <alignment horizontal="left" vertical="justify"/>
    </xf>
    <xf numFmtId="0" fontId="11" fillId="6" borderId="13" xfId="0" applyFont="1" applyFill="1" applyBorder="1" applyAlignment="1">
      <alignment horizontal="center"/>
    </xf>
    <xf numFmtId="0" fontId="11" fillId="6" borderId="14" xfId="0" applyFont="1" applyFill="1" applyBorder="1" applyAlignment="1">
      <alignment horizontal="center"/>
    </xf>
    <xf numFmtId="0" fontId="11" fillId="6" borderId="15" xfId="0" applyFont="1" applyFill="1" applyBorder="1" applyAlignment="1">
      <alignment horizontal="center"/>
    </xf>
    <xf numFmtId="0" fontId="6" fillId="7" borderId="25" xfId="0" applyFont="1" applyFill="1" applyBorder="1" applyAlignment="1">
      <alignment horizontal="left" vertical="center"/>
    </xf>
    <xf numFmtId="0" fontId="6" fillId="7" borderId="34" xfId="0" applyFont="1" applyFill="1" applyBorder="1" applyAlignment="1">
      <alignment horizontal="left" vertical="center"/>
    </xf>
    <xf numFmtId="0" fontId="6" fillId="7" borderId="35" xfId="0" applyFont="1" applyFill="1" applyBorder="1" applyAlignment="1">
      <alignment horizontal="left" vertical="center"/>
    </xf>
    <xf numFmtId="0" fontId="6" fillId="7" borderId="23" xfId="0" applyFont="1" applyFill="1" applyBorder="1" applyAlignment="1">
      <alignment horizontal="left" vertical="center"/>
    </xf>
    <xf numFmtId="0" fontId="6" fillId="7" borderId="36" xfId="0" applyFont="1" applyFill="1" applyBorder="1" applyAlignment="1">
      <alignment horizontal="left" vertical="center"/>
    </xf>
    <xf numFmtId="0" fontId="6" fillId="7" borderId="37" xfId="0" applyFont="1" applyFill="1" applyBorder="1" applyAlignment="1">
      <alignment horizontal="left" vertical="center"/>
    </xf>
    <xf numFmtId="0" fontId="6" fillId="7" borderId="50" xfId="0" applyFont="1" applyFill="1" applyBorder="1" applyAlignment="1">
      <alignment horizontal="left" vertical="top" wrapText="1"/>
    </xf>
    <xf numFmtId="0" fontId="6" fillId="7" borderId="52" xfId="0" applyFont="1" applyFill="1" applyBorder="1" applyAlignment="1">
      <alignment horizontal="left" vertical="top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2"/>
  <sheetViews>
    <sheetView tabSelected="1" topLeftCell="A30" zoomScaleNormal="100" workbookViewId="0">
      <selection activeCell="J25" sqref="J25"/>
    </sheetView>
  </sheetViews>
  <sheetFormatPr defaultRowHeight="14.25" x14ac:dyDescent="0.2"/>
  <cols>
    <col min="1" max="1" width="9.28515625" style="3" customWidth="1"/>
    <col min="2" max="2" width="15.5703125" style="3" hidden="1" customWidth="1"/>
    <col min="3" max="3" width="11.7109375" style="3" hidden="1" customWidth="1"/>
    <col min="4" max="4" width="54.7109375" style="2" customWidth="1"/>
    <col min="5" max="5" width="7.7109375" style="3" customWidth="1"/>
    <col min="6" max="6" width="11.85546875" style="7" customWidth="1"/>
    <col min="7" max="7" width="12.140625" style="49" hidden="1" customWidth="1"/>
    <col min="8" max="8" width="16.85546875" style="59" hidden="1" customWidth="1"/>
    <col min="9" max="10" width="15.28515625" style="59" customWidth="1"/>
    <col min="11" max="11" width="15.85546875" style="59" customWidth="1"/>
    <col min="12" max="16384" width="9.140625" style="1"/>
  </cols>
  <sheetData>
    <row r="1" spans="1:13" s="9" customFormat="1" ht="12.75" x14ac:dyDescent="0.25">
      <c r="A1" s="159" t="s">
        <v>201</v>
      </c>
      <c r="B1" s="160"/>
      <c r="C1" s="160"/>
      <c r="D1" s="160"/>
      <c r="E1" s="160"/>
      <c r="F1" s="160"/>
      <c r="G1" s="160"/>
      <c r="H1" s="160"/>
      <c r="I1" s="160"/>
      <c r="J1" s="160"/>
      <c r="K1" s="161"/>
    </row>
    <row r="2" spans="1:13" s="9" customFormat="1" ht="32.25" customHeight="1" thickBot="1" x14ac:dyDescent="0.3">
      <c r="A2" s="162"/>
      <c r="B2" s="163"/>
      <c r="C2" s="163"/>
      <c r="D2" s="163"/>
      <c r="E2" s="163"/>
      <c r="F2" s="163"/>
      <c r="G2" s="163"/>
      <c r="H2" s="163"/>
      <c r="I2" s="163"/>
      <c r="J2" s="163"/>
      <c r="K2" s="164"/>
    </row>
    <row r="3" spans="1:13" s="9" customFormat="1" ht="13.5" thickBot="1" x14ac:dyDescent="0.3">
      <c r="A3" s="10"/>
      <c r="B3" s="11"/>
      <c r="C3" s="10"/>
      <c r="D3" s="12"/>
      <c r="E3" s="10"/>
      <c r="F3" s="13"/>
      <c r="G3" s="42"/>
      <c r="H3" s="50"/>
      <c r="I3" s="50"/>
      <c r="J3" s="50"/>
      <c r="K3" s="50"/>
    </row>
    <row r="4" spans="1:13" s="9" customFormat="1" ht="12.75" x14ac:dyDescent="0.25">
      <c r="A4" s="14" t="s">
        <v>247</v>
      </c>
      <c r="B4" s="15"/>
      <c r="C4" s="16"/>
      <c r="D4" s="17"/>
      <c r="E4" s="16"/>
      <c r="F4" s="18"/>
      <c r="G4" s="43"/>
      <c r="H4" s="51"/>
      <c r="I4" s="60"/>
      <c r="J4" s="60"/>
      <c r="K4" s="61"/>
    </row>
    <row r="5" spans="1:13" s="9" customFormat="1" ht="12.75" x14ac:dyDescent="0.25">
      <c r="A5" s="19" t="s">
        <v>165</v>
      </c>
      <c r="B5" s="11"/>
      <c r="C5" s="10"/>
      <c r="D5" s="20"/>
      <c r="E5" s="10"/>
      <c r="F5" s="13"/>
      <c r="G5" s="42"/>
      <c r="H5" s="52"/>
      <c r="I5" s="50"/>
      <c r="J5" s="50"/>
      <c r="K5" s="62"/>
    </row>
    <row r="6" spans="1:13" s="9" customFormat="1" ht="13.5" thickBot="1" x14ac:dyDescent="0.3">
      <c r="A6" s="21" t="s">
        <v>200</v>
      </c>
      <c r="B6" s="22"/>
      <c r="C6" s="23"/>
      <c r="D6" s="24"/>
      <c r="E6" s="23"/>
      <c r="F6" s="25"/>
      <c r="G6" s="44"/>
      <c r="H6" s="53"/>
      <c r="I6" s="63"/>
      <c r="J6" s="63"/>
      <c r="K6" s="71" t="s">
        <v>164</v>
      </c>
    </row>
    <row r="7" spans="1:13" s="9" customFormat="1" ht="13.5" thickBot="1" x14ac:dyDescent="0.3">
      <c r="A7" s="10"/>
      <c r="B7" s="11"/>
      <c r="C7" s="10"/>
      <c r="D7" s="12"/>
      <c r="E7" s="10"/>
      <c r="F7" s="13"/>
      <c r="G7" s="42"/>
      <c r="H7" s="50"/>
      <c r="I7" s="50"/>
      <c r="J7" s="50"/>
      <c r="K7" s="50"/>
    </row>
    <row r="8" spans="1:13" s="9" customFormat="1" ht="16.5" thickBot="1" x14ac:dyDescent="0.3">
      <c r="A8" s="165" t="s">
        <v>137</v>
      </c>
      <c r="B8" s="166"/>
      <c r="C8" s="166"/>
      <c r="D8" s="166"/>
      <c r="E8" s="166"/>
      <c r="F8" s="166"/>
      <c r="G8" s="166"/>
      <c r="H8" s="166"/>
      <c r="I8" s="166"/>
      <c r="J8" s="166"/>
      <c r="K8" s="167"/>
    </row>
    <row r="9" spans="1:13" s="9" customFormat="1" ht="12.75" x14ac:dyDescent="0.25">
      <c r="A9" s="31"/>
      <c r="B9" s="32"/>
      <c r="C9" s="33"/>
      <c r="D9" s="34"/>
      <c r="E9" s="33"/>
      <c r="F9" s="35"/>
      <c r="G9" s="45"/>
      <c r="H9" s="54"/>
      <c r="I9" s="64" t="s">
        <v>138</v>
      </c>
      <c r="J9" s="113"/>
      <c r="K9" s="36">
        <v>0.22670000000000001</v>
      </c>
    </row>
    <row r="10" spans="1:13" ht="15" x14ac:dyDescent="0.2">
      <c r="A10" s="37" t="s">
        <v>2</v>
      </c>
      <c r="B10" s="38" t="s">
        <v>3</v>
      </c>
      <c r="C10" s="38" t="s">
        <v>4</v>
      </c>
      <c r="D10" s="39" t="s">
        <v>5</v>
      </c>
      <c r="E10" s="38" t="s">
        <v>6</v>
      </c>
      <c r="F10" s="41" t="s">
        <v>132</v>
      </c>
      <c r="G10" s="169" t="s">
        <v>133</v>
      </c>
      <c r="H10" s="170"/>
      <c r="I10" s="171" t="s">
        <v>136</v>
      </c>
      <c r="J10" s="172"/>
      <c r="K10" s="173"/>
    </row>
    <row r="11" spans="1:13" ht="15" customHeight="1" x14ac:dyDescent="0.2">
      <c r="A11" s="168"/>
      <c r="B11" s="168"/>
      <c r="C11" s="168"/>
      <c r="D11" s="168"/>
      <c r="E11" s="168"/>
      <c r="F11" s="168"/>
      <c r="G11" s="46" t="s">
        <v>134</v>
      </c>
      <c r="H11" s="55" t="s">
        <v>135</v>
      </c>
      <c r="I11" s="55" t="s">
        <v>134</v>
      </c>
      <c r="J11" s="55" t="s">
        <v>166</v>
      </c>
      <c r="K11" s="65" t="s">
        <v>135</v>
      </c>
    </row>
    <row r="12" spans="1:13" ht="15" x14ac:dyDescent="0.2">
      <c r="A12" s="27">
        <v>1</v>
      </c>
      <c r="B12" s="28"/>
      <c r="C12" s="28"/>
      <c r="D12" s="8" t="s">
        <v>318</v>
      </c>
      <c r="E12" s="28"/>
      <c r="F12" s="29"/>
      <c r="G12" s="47"/>
      <c r="H12" s="56"/>
      <c r="I12" s="66"/>
      <c r="J12" s="66"/>
      <c r="K12" s="67"/>
    </row>
    <row r="13" spans="1:13" ht="63.75" x14ac:dyDescent="0.2">
      <c r="A13" s="26" t="s">
        <v>48</v>
      </c>
      <c r="B13" s="6" t="s">
        <v>7</v>
      </c>
      <c r="C13" s="6" t="s">
        <v>8</v>
      </c>
      <c r="D13" s="112" t="s">
        <v>167</v>
      </c>
      <c r="E13" s="6" t="s">
        <v>0</v>
      </c>
      <c r="F13" s="30">
        <v>6</v>
      </c>
      <c r="G13" s="48">
        <v>74.180000000000007</v>
      </c>
      <c r="H13" s="57">
        <f t="shared" ref="H13:H17" si="0">IF(E13=" "," ",ROUND(F13*G13,2))</f>
        <v>445.08</v>
      </c>
      <c r="I13" s="68">
        <v>209.46</v>
      </c>
      <c r="J13" s="68">
        <f>I13*1.2267</f>
        <v>256.94458199999997</v>
      </c>
      <c r="K13" s="69">
        <f>F13*J13</f>
        <v>1541.6674919999998</v>
      </c>
      <c r="M13" s="1" t="s">
        <v>226</v>
      </c>
    </row>
    <row r="14" spans="1:13" ht="76.5" x14ac:dyDescent="0.2">
      <c r="A14" s="26" t="s">
        <v>49</v>
      </c>
      <c r="C14" s="6"/>
      <c r="D14" s="112" t="s">
        <v>168</v>
      </c>
      <c r="E14" s="6" t="s">
        <v>0</v>
      </c>
      <c r="F14" s="30">
        <v>12</v>
      </c>
      <c r="G14" s="48">
        <v>75.180000000000007</v>
      </c>
      <c r="H14" s="57">
        <f t="shared" ref="H14" si="1">IF(E14=" "," ",ROUND(F14*G14,2))</f>
        <v>902.16</v>
      </c>
      <c r="I14" s="68">
        <v>27.78</v>
      </c>
      <c r="J14" s="68">
        <f>I14*1.2267</f>
        <v>34.077725999999998</v>
      </c>
      <c r="K14" s="69">
        <f t="shared" ref="K14:K83" si="2">F14*J14</f>
        <v>408.93271199999998</v>
      </c>
    </row>
    <row r="15" spans="1:13" ht="171" x14ac:dyDescent="0.2">
      <c r="A15" s="26" t="s">
        <v>50</v>
      </c>
      <c r="B15" s="72" t="s">
        <v>143</v>
      </c>
      <c r="C15" s="6" t="s">
        <v>141</v>
      </c>
      <c r="D15" s="5" t="s">
        <v>173</v>
      </c>
      <c r="E15" s="4" t="s">
        <v>0</v>
      </c>
      <c r="F15" s="30">
        <v>2</v>
      </c>
      <c r="G15" s="48">
        <v>109.27</v>
      </c>
      <c r="H15" s="57">
        <f t="shared" si="0"/>
        <v>218.54</v>
      </c>
      <c r="I15" s="68">
        <v>232</v>
      </c>
      <c r="J15" s="68">
        <f>I15*1.2267</f>
        <v>284.59439999999995</v>
      </c>
      <c r="K15" s="69">
        <f t="shared" si="2"/>
        <v>569.1887999999999</v>
      </c>
    </row>
    <row r="16" spans="1:13" ht="35.1" customHeight="1" x14ac:dyDescent="0.2">
      <c r="A16" s="26" t="s">
        <v>51</v>
      </c>
      <c r="B16" s="6" t="s">
        <v>11</v>
      </c>
      <c r="C16" s="6" t="s">
        <v>8</v>
      </c>
      <c r="D16" s="5" t="s">
        <v>177</v>
      </c>
      <c r="E16" s="4" t="s">
        <v>0</v>
      </c>
      <c r="F16" s="30">
        <v>4</v>
      </c>
      <c r="G16" s="48">
        <v>16</v>
      </c>
      <c r="H16" s="57">
        <f t="shared" si="0"/>
        <v>64</v>
      </c>
      <c r="I16" s="68">
        <v>23.35</v>
      </c>
      <c r="J16" s="68">
        <f>I16*1.2267</f>
        <v>28.643445</v>
      </c>
      <c r="K16" s="69">
        <f t="shared" si="2"/>
        <v>114.57378</v>
      </c>
    </row>
    <row r="17" spans="1:11" ht="28.5" x14ac:dyDescent="0.2">
      <c r="A17" s="26" t="s">
        <v>52</v>
      </c>
      <c r="B17" s="6" t="s">
        <v>143</v>
      </c>
      <c r="C17" s="6" t="s">
        <v>141</v>
      </c>
      <c r="D17" s="5" t="s">
        <v>169</v>
      </c>
      <c r="E17" s="4" t="s">
        <v>0</v>
      </c>
      <c r="F17" s="30" t="s">
        <v>19</v>
      </c>
      <c r="G17" s="48">
        <v>16</v>
      </c>
      <c r="H17" s="57">
        <f t="shared" si="0"/>
        <v>32</v>
      </c>
      <c r="I17" s="68">
        <v>20.94</v>
      </c>
      <c r="J17" s="68">
        <f>I17*1.2267</f>
        <v>25.687097999999999</v>
      </c>
      <c r="K17" s="69">
        <f t="shared" si="2"/>
        <v>51.374195999999998</v>
      </c>
    </row>
    <row r="18" spans="1:11" ht="28.5" x14ac:dyDescent="0.2">
      <c r="A18" s="26" t="s">
        <v>53</v>
      </c>
      <c r="B18" s="6" t="s">
        <v>12</v>
      </c>
      <c r="C18" s="6" t="s">
        <v>8</v>
      </c>
      <c r="D18" s="5" t="s">
        <v>170</v>
      </c>
      <c r="E18" s="4" t="s">
        <v>0</v>
      </c>
      <c r="F18" s="30">
        <v>1</v>
      </c>
      <c r="G18" s="48">
        <v>16</v>
      </c>
      <c r="H18" s="57">
        <f t="shared" ref="H18" si="3">IF(E18=" "," ",ROUND(F18*G18,2))</f>
        <v>16</v>
      </c>
      <c r="I18" s="68">
        <v>23.35</v>
      </c>
      <c r="J18" s="68">
        <f>I18*1.2267</f>
        <v>28.643445</v>
      </c>
      <c r="K18" s="69">
        <f t="shared" si="2"/>
        <v>28.643445</v>
      </c>
    </row>
    <row r="19" spans="1:11" ht="28.5" x14ac:dyDescent="0.2">
      <c r="A19" s="26" t="s">
        <v>54</v>
      </c>
      <c r="B19" s="6" t="s">
        <v>142</v>
      </c>
      <c r="C19" s="6" t="s">
        <v>141</v>
      </c>
      <c r="D19" s="5" t="s">
        <v>171</v>
      </c>
      <c r="E19" s="4" t="s">
        <v>0</v>
      </c>
      <c r="F19" s="30">
        <v>1</v>
      </c>
      <c r="G19" s="48">
        <v>17</v>
      </c>
      <c r="H19" s="57">
        <f t="shared" ref="H19:H20" si="4">IF(E19=" "," ",ROUND(F19*G19,2))</f>
        <v>17</v>
      </c>
      <c r="I19" s="68">
        <v>25.6</v>
      </c>
      <c r="J19" s="68">
        <f>I19*1.2267</f>
        <v>31.40352</v>
      </c>
      <c r="K19" s="69">
        <f t="shared" si="2"/>
        <v>31.40352</v>
      </c>
    </row>
    <row r="20" spans="1:11" ht="28.5" x14ac:dyDescent="0.2">
      <c r="A20" s="26" t="s">
        <v>55</v>
      </c>
      <c r="B20" s="6" t="s">
        <v>14</v>
      </c>
      <c r="C20" s="6" t="s">
        <v>8</v>
      </c>
      <c r="D20" s="5" t="s">
        <v>172</v>
      </c>
      <c r="E20" s="4" t="s">
        <v>0</v>
      </c>
      <c r="F20" s="30">
        <v>1</v>
      </c>
      <c r="G20" s="48">
        <v>18</v>
      </c>
      <c r="H20" s="57">
        <f t="shared" si="4"/>
        <v>18</v>
      </c>
      <c r="I20" s="68">
        <v>18.899999999999999</v>
      </c>
      <c r="J20" s="68">
        <f>I20*1.2267</f>
        <v>23.184629999999995</v>
      </c>
      <c r="K20" s="69">
        <f t="shared" si="2"/>
        <v>23.184629999999995</v>
      </c>
    </row>
    <row r="21" spans="1:11" ht="171" x14ac:dyDescent="0.2">
      <c r="A21" s="26" t="s">
        <v>174</v>
      </c>
      <c r="B21" s="6" t="s">
        <v>175</v>
      </c>
      <c r="C21" s="6" t="s">
        <v>8</v>
      </c>
      <c r="D21" s="5" t="s">
        <v>202</v>
      </c>
      <c r="E21" s="4" t="s">
        <v>0</v>
      </c>
      <c r="F21" s="30">
        <v>18</v>
      </c>
      <c r="G21" s="48">
        <v>18</v>
      </c>
      <c r="H21" s="57">
        <f t="shared" ref="H21" si="5">IF(E21=" "," ",ROUND(F21*G21,2))</f>
        <v>324</v>
      </c>
      <c r="I21" s="68">
        <v>410</v>
      </c>
      <c r="J21" s="68">
        <f>I21*1.2267</f>
        <v>502.94699999999995</v>
      </c>
      <c r="K21" s="69">
        <f t="shared" si="2"/>
        <v>9053.0459999999985</v>
      </c>
    </row>
    <row r="22" spans="1:11" ht="15" x14ac:dyDescent="0.2">
      <c r="A22" s="153" t="s">
        <v>139</v>
      </c>
      <c r="B22" s="154"/>
      <c r="C22" s="154"/>
      <c r="D22" s="154"/>
      <c r="E22" s="154"/>
      <c r="F22" s="154"/>
      <c r="G22" s="155"/>
      <c r="H22" s="131"/>
      <c r="I22" s="132"/>
      <c r="J22" s="133"/>
      <c r="K22" s="134">
        <f>SUM(K13:K21)</f>
        <v>11822.014574999999</v>
      </c>
    </row>
    <row r="23" spans="1:11" ht="15" x14ac:dyDescent="0.2">
      <c r="A23" s="27">
        <v>2</v>
      </c>
      <c r="B23" s="28"/>
      <c r="C23" s="28"/>
      <c r="D23" s="8" t="s">
        <v>319</v>
      </c>
      <c r="E23" s="28"/>
      <c r="F23" s="29"/>
      <c r="G23" s="47"/>
      <c r="H23" s="56"/>
      <c r="I23" s="66"/>
      <c r="J23" s="68"/>
      <c r="K23" s="69"/>
    </row>
    <row r="24" spans="1:11" x14ac:dyDescent="0.2">
      <c r="A24" s="26"/>
      <c r="B24" s="6"/>
      <c r="C24" s="6"/>
      <c r="D24" s="112"/>
      <c r="E24" s="6"/>
      <c r="F24" s="30"/>
      <c r="G24" s="48"/>
      <c r="H24" s="57"/>
      <c r="I24" s="68"/>
      <c r="J24" s="68"/>
      <c r="K24" s="69"/>
    </row>
    <row r="25" spans="1:11" ht="76.5" x14ac:dyDescent="0.2">
      <c r="A25" s="26" t="s">
        <v>232</v>
      </c>
      <c r="C25" s="6"/>
      <c r="D25" s="112" t="s">
        <v>168</v>
      </c>
      <c r="E25" s="6" t="s">
        <v>0</v>
      </c>
      <c r="F25" s="30">
        <v>13</v>
      </c>
      <c r="G25" s="48">
        <v>75.180000000000007</v>
      </c>
      <c r="H25" s="57">
        <f t="shared" ref="H25:H32" si="6">IF(E25=" "," ",ROUND(F25*G25,2))</f>
        <v>977.34</v>
      </c>
      <c r="I25" s="68">
        <v>27.78</v>
      </c>
      <c r="J25" s="68">
        <f>I25*1.2267</f>
        <v>34.077725999999998</v>
      </c>
      <c r="K25" s="69">
        <f t="shared" si="2"/>
        <v>443.01043799999997</v>
      </c>
    </row>
    <row r="26" spans="1:11" ht="171" x14ac:dyDescent="0.2">
      <c r="A26" s="26" t="s">
        <v>56</v>
      </c>
      <c r="B26" s="72" t="s">
        <v>143</v>
      </c>
      <c r="C26" s="6" t="s">
        <v>141</v>
      </c>
      <c r="D26" s="5" t="s">
        <v>173</v>
      </c>
      <c r="E26" s="4" t="s">
        <v>0</v>
      </c>
      <c r="F26" s="30">
        <v>2</v>
      </c>
      <c r="G26" s="48">
        <v>109.27</v>
      </c>
      <c r="H26" s="57">
        <f t="shared" si="6"/>
        <v>218.54</v>
      </c>
      <c r="I26" s="68">
        <v>232</v>
      </c>
      <c r="J26" s="68">
        <f>I26*1.2267</f>
        <v>284.59439999999995</v>
      </c>
      <c r="K26" s="69">
        <f t="shared" si="2"/>
        <v>569.1887999999999</v>
      </c>
    </row>
    <row r="27" spans="1:11" ht="28.5" x14ac:dyDescent="0.2">
      <c r="A27" s="26" t="s">
        <v>57</v>
      </c>
      <c r="B27" s="6" t="s">
        <v>11</v>
      </c>
      <c r="C27" s="6" t="s">
        <v>8</v>
      </c>
      <c r="D27" s="5" t="s">
        <v>178</v>
      </c>
      <c r="E27" s="4" t="s">
        <v>0</v>
      </c>
      <c r="F27" s="30">
        <v>4</v>
      </c>
      <c r="G27" s="48">
        <v>16</v>
      </c>
      <c r="H27" s="57">
        <f t="shared" si="6"/>
        <v>64</v>
      </c>
      <c r="I27" s="68">
        <v>23.35</v>
      </c>
      <c r="J27" s="68">
        <f>I27*1.2267</f>
        <v>28.643445</v>
      </c>
      <c r="K27" s="69">
        <f t="shared" si="2"/>
        <v>114.57378</v>
      </c>
    </row>
    <row r="28" spans="1:11" ht="28.5" x14ac:dyDescent="0.2">
      <c r="A28" s="26" t="s">
        <v>58</v>
      </c>
      <c r="B28" s="6" t="s">
        <v>143</v>
      </c>
      <c r="C28" s="6" t="s">
        <v>141</v>
      </c>
      <c r="D28" s="5" t="s">
        <v>169</v>
      </c>
      <c r="E28" s="4" t="s">
        <v>0</v>
      </c>
      <c r="F28" s="30" t="s">
        <v>19</v>
      </c>
      <c r="G28" s="48">
        <v>16</v>
      </c>
      <c r="H28" s="57">
        <f t="shared" si="6"/>
        <v>32</v>
      </c>
      <c r="I28" s="68">
        <v>20.94</v>
      </c>
      <c r="J28" s="68">
        <f>I28*1.2267</f>
        <v>25.687097999999999</v>
      </c>
      <c r="K28" s="69">
        <f t="shared" si="2"/>
        <v>51.374195999999998</v>
      </c>
    </row>
    <row r="29" spans="1:11" ht="28.5" x14ac:dyDescent="0.2">
      <c r="A29" s="26" t="s">
        <v>59</v>
      </c>
      <c r="B29" s="6" t="s">
        <v>12</v>
      </c>
      <c r="C29" s="6" t="s">
        <v>8</v>
      </c>
      <c r="D29" s="5" t="s">
        <v>170</v>
      </c>
      <c r="E29" s="4" t="s">
        <v>0</v>
      </c>
      <c r="F29" s="30">
        <v>1</v>
      </c>
      <c r="G29" s="48">
        <v>16</v>
      </c>
      <c r="H29" s="57">
        <f t="shared" si="6"/>
        <v>16</v>
      </c>
      <c r="I29" s="68">
        <v>23.35</v>
      </c>
      <c r="J29" s="68">
        <f>I29*1.2267</f>
        <v>28.643445</v>
      </c>
      <c r="K29" s="69">
        <f t="shared" si="2"/>
        <v>28.643445</v>
      </c>
    </row>
    <row r="30" spans="1:11" ht="28.5" x14ac:dyDescent="0.2">
      <c r="A30" s="26" t="s">
        <v>60</v>
      </c>
      <c r="B30" s="6" t="s">
        <v>142</v>
      </c>
      <c r="C30" s="6" t="s">
        <v>141</v>
      </c>
      <c r="D30" s="5" t="s">
        <v>171</v>
      </c>
      <c r="E30" s="4" t="s">
        <v>0</v>
      </c>
      <c r="F30" s="30">
        <v>1</v>
      </c>
      <c r="G30" s="48">
        <v>17</v>
      </c>
      <c r="H30" s="57">
        <f t="shared" si="6"/>
        <v>17</v>
      </c>
      <c r="I30" s="68">
        <v>25.6</v>
      </c>
      <c r="J30" s="68">
        <f>I30*1.2267</f>
        <v>31.40352</v>
      </c>
      <c r="K30" s="69">
        <f t="shared" si="2"/>
        <v>31.40352</v>
      </c>
    </row>
    <row r="31" spans="1:11" ht="28.5" x14ac:dyDescent="0.2">
      <c r="A31" s="26" t="s">
        <v>61</v>
      </c>
      <c r="B31" s="6" t="s">
        <v>14</v>
      </c>
      <c r="C31" s="6" t="s">
        <v>8</v>
      </c>
      <c r="D31" s="5" t="s">
        <v>172</v>
      </c>
      <c r="E31" s="4" t="s">
        <v>0</v>
      </c>
      <c r="F31" s="30">
        <v>1</v>
      </c>
      <c r="G31" s="48">
        <v>18</v>
      </c>
      <c r="H31" s="57">
        <f t="shared" si="6"/>
        <v>18</v>
      </c>
      <c r="I31" s="68">
        <v>18.899999999999999</v>
      </c>
      <c r="J31" s="68">
        <f>I31*1.2267</f>
        <v>23.184629999999995</v>
      </c>
      <c r="K31" s="69">
        <f t="shared" si="2"/>
        <v>23.184629999999995</v>
      </c>
    </row>
    <row r="32" spans="1:11" ht="171" x14ac:dyDescent="0.2">
      <c r="A32" s="26" t="s">
        <v>62</v>
      </c>
      <c r="B32" s="6" t="s">
        <v>175</v>
      </c>
      <c r="C32" s="6" t="s">
        <v>8</v>
      </c>
      <c r="D32" s="5" t="s">
        <v>202</v>
      </c>
      <c r="E32" s="4" t="s">
        <v>0</v>
      </c>
      <c r="F32" s="30">
        <v>13</v>
      </c>
      <c r="G32" s="48">
        <v>18</v>
      </c>
      <c r="H32" s="57">
        <f t="shared" si="6"/>
        <v>234</v>
      </c>
      <c r="I32" s="68">
        <v>410</v>
      </c>
      <c r="J32" s="68">
        <f>I32*1.2267</f>
        <v>502.94699999999995</v>
      </c>
      <c r="K32" s="69">
        <f t="shared" si="2"/>
        <v>6538.3109999999997</v>
      </c>
    </row>
    <row r="33" spans="1:11" ht="15" x14ac:dyDescent="0.2">
      <c r="A33" s="153" t="s">
        <v>140</v>
      </c>
      <c r="B33" s="154"/>
      <c r="C33" s="154"/>
      <c r="D33" s="154"/>
      <c r="E33" s="154"/>
      <c r="F33" s="154"/>
      <c r="G33" s="155"/>
      <c r="H33" s="135"/>
      <c r="I33" s="132"/>
      <c r="J33" s="136"/>
      <c r="K33" s="134">
        <f>SUM(K25:K32)</f>
        <v>7799.6898089999995</v>
      </c>
    </row>
    <row r="34" spans="1:11" ht="30" x14ac:dyDescent="0.2">
      <c r="A34" s="27">
        <v>3</v>
      </c>
      <c r="B34" s="28"/>
      <c r="C34" s="28"/>
      <c r="D34" s="8" t="s">
        <v>320</v>
      </c>
      <c r="E34" s="28"/>
      <c r="F34" s="29"/>
      <c r="G34" s="47"/>
      <c r="H34" s="56"/>
      <c r="I34" s="66"/>
      <c r="J34" s="68"/>
      <c r="K34" s="69"/>
    </row>
    <row r="35" spans="1:11" ht="63.75" x14ac:dyDescent="0.2">
      <c r="A35" s="26" t="s">
        <v>63</v>
      </c>
      <c r="B35" s="6" t="s">
        <v>7</v>
      </c>
      <c r="C35" s="6" t="s">
        <v>8</v>
      </c>
      <c r="D35" s="112" t="s">
        <v>167</v>
      </c>
      <c r="E35" s="6" t="s">
        <v>0</v>
      </c>
      <c r="F35" s="30">
        <v>2</v>
      </c>
      <c r="G35" s="48">
        <v>74.180000000000007</v>
      </c>
      <c r="H35" s="57">
        <f t="shared" ref="H35:H46" si="7">IF(E35=" "," ",ROUND(F35*G35,2))</f>
        <v>148.36000000000001</v>
      </c>
      <c r="I35" s="68">
        <v>209.46</v>
      </c>
      <c r="J35" s="68">
        <f>I35*1.2267</f>
        <v>256.94458199999997</v>
      </c>
      <c r="K35" s="69">
        <f t="shared" si="2"/>
        <v>513.88916399999994</v>
      </c>
    </row>
    <row r="36" spans="1:11" ht="76.5" x14ac:dyDescent="0.2">
      <c r="A36" s="26" t="s">
        <v>64</v>
      </c>
      <c r="C36" s="6"/>
      <c r="D36" s="112" t="s">
        <v>168</v>
      </c>
      <c r="E36" s="6" t="s">
        <v>0</v>
      </c>
      <c r="F36" s="30">
        <v>22</v>
      </c>
      <c r="G36" s="48">
        <v>75.180000000000007</v>
      </c>
      <c r="H36" s="57">
        <f t="shared" si="7"/>
        <v>1653.96</v>
      </c>
      <c r="I36" s="68">
        <v>27.78</v>
      </c>
      <c r="J36" s="68">
        <f>I36*1.2267</f>
        <v>34.077725999999998</v>
      </c>
      <c r="K36" s="69">
        <f t="shared" si="2"/>
        <v>749.70997199999999</v>
      </c>
    </row>
    <row r="37" spans="1:11" ht="171" x14ac:dyDescent="0.2">
      <c r="A37" s="26" t="s">
        <v>65</v>
      </c>
      <c r="B37" s="72" t="s">
        <v>143</v>
      </c>
      <c r="C37" s="6" t="s">
        <v>141</v>
      </c>
      <c r="D37" s="5" t="s">
        <v>173</v>
      </c>
      <c r="E37" s="4" t="s">
        <v>0</v>
      </c>
      <c r="F37" s="30">
        <v>5</v>
      </c>
      <c r="G37" s="48">
        <v>109.27</v>
      </c>
      <c r="H37" s="57">
        <f t="shared" si="7"/>
        <v>546.35</v>
      </c>
      <c r="I37" s="68">
        <v>232</v>
      </c>
      <c r="J37" s="68">
        <f>I37*1.2267</f>
        <v>284.59439999999995</v>
      </c>
      <c r="K37" s="69">
        <f t="shared" si="2"/>
        <v>1422.9719999999998</v>
      </c>
    </row>
    <row r="38" spans="1:11" ht="16.149999999999999" customHeight="1" x14ac:dyDescent="0.2">
      <c r="A38" s="26" t="s">
        <v>66</v>
      </c>
      <c r="B38" s="6" t="s">
        <v>11</v>
      </c>
      <c r="C38" s="6" t="s">
        <v>8</v>
      </c>
      <c r="D38" s="5" t="s">
        <v>176</v>
      </c>
      <c r="E38" s="4" t="s">
        <v>0</v>
      </c>
      <c r="F38" s="30">
        <v>4</v>
      </c>
      <c r="G38" s="48">
        <v>16</v>
      </c>
      <c r="H38" s="57">
        <f t="shared" si="7"/>
        <v>64</v>
      </c>
      <c r="I38" s="68">
        <v>23.35</v>
      </c>
      <c r="J38" s="68">
        <f>I38*1.2267</f>
        <v>28.643445</v>
      </c>
      <c r="K38" s="69">
        <f t="shared" si="2"/>
        <v>114.57378</v>
      </c>
    </row>
    <row r="39" spans="1:11" ht="16.149999999999999" customHeight="1" x14ac:dyDescent="0.2">
      <c r="A39" s="26" t="s">
        <v>67</v>
      </c>
      <c r="B39" s="6" t="s">
        <v>143</v>
      </c>
      <c r="C39" s="6" t="s">
        <v>141</v>
      </c>
      <c r="D39" s="5" t="s">
        <v>169</v>
      </c>
      <c r="E39" s="4" t="s">
        <v>0</v>
      </c>
      <c r="F39" s="30">
        <v>5</v>
      </c>
      <c r="G39" s="48">
        <v>16</v>
      </c>
      <c r="H39" s="57">
        <f t="shared" si="7"/>
        <v>80</v>
      </c>
      <c r="I39" s="68">
        <v>20.94</v>
      </c>
      <c r="J39" s="68">
        <f>I39*1.2267</f>
        <v>25.687097999999999</v>
      </c>
      <c r="K39" s="69">
        <f t="shared" si="2"/>
        <v>128.43548999999999</v>
      </c>
    </row>
    <row r="40" spans="1:11" ht="28.5" x14ac:dyDescent="0.2">
      <c r="A40" s="26" t="s">
        <v>68</v>
      </c>
      <c r="B40" s="6" t="s">
        <v>12</v>
      </c>
      <c r="C40" s="6" t="s">
        <v>8</v>
      </c>
      <c r="D40" s="5" t="s">
        <v>170</v>
      </c>
      <c r="E40" s="4" t="s">
        <v>0</v>
      </c>
      <c r="F40" s="30">
        <v>1</v>
      </c>
      <c r="G40" s="48">
        <v>16</v>
      </c>
      <c r="H40" s="57">
        <f t="shared" si="7"/>
        <v>16</v>
      </c>
      <c r="I40" s="68">
        <v>23.35</v>
      </c>
      <c r="J40" s="68">
        <f>I40*1.2267</f>
        <v>28.643445</v>
      </c>
      <c r="K40" s="69">
        <f t="shared" si="2"/>
        <v>28.643445</v>
      </c>
    </row>
    <row r="41" spans="1:11" ht="28.5" x14ac:dyDescent="0.2">
      <c r="A41" s="26" t="s">
        <v>69</v>
      </c>
      <c r="B41" s="6" t="s">
        <v>142</v>
      </c>
      <c r="C41" s="6" t="s">
        <v>141</v>
      </c>
      <c r="D41" s="5" t="s">
        <v>171</v>
      </c>
      <c r="E41" s="4" t="s">
        <v>0</v>
      </c>
      <c r="F41" s="30">
        <v>1</v>
      </c>
      <c r="G41" s="48">
        <v>17</v>
      </c>
      <c r="H41" s="57">
        <f t="shared" si="7"/>
        <v>17</v>
      </c>
      <c r="I41" s="68">
        <v>25.6</v>
      </c>
      <c r="J41" s="68">
        <f t="shared" ref="J15:J84" si="8">I41*1.2875</f>
        <v>32.96</v>
      </c>
      <c r="K41" s="69">
        <f t="shared" si="2"/>
        <v>32.96</v>
      </c>
    </row>
    <row r="42" spans="1:11" ht="28.5" x14ac:dyDescent="0.2">
      <c r="A42" s="26" t="s">
        <v>70</v>
      </c>
      <c r="B42" s="6" t="s">
        <v>14</v>
      </c>
      <c r="C42" s="6" t="s">
        <v>8</v>
      </c>
      <c r="D42" s="5" t="s">
        <v>172</v>
      </c>
      <c r="E42" s="4" t="s">
        <v>0</v>
      </c>
      <c r="F42" s="30">
        <v>4</v>
      </c>
      <c r="G42" s="48">
        <v>18</v>
      </c>
      <c r="H42" s="57">
        <f t="shared" si="7"/>
        <v>72</v>
      </c>
      <c r="I42" s="68">
        <v>18.899999999999999</v>
      </c>
      <c r="J42" s="68">
        <f>I42*1.2267</f>
        <v>23.184629999999995</v>
      </c>
      <c r="K42" s="69">
        <f t="shared" si="2"/>
        <v>92.73851999999998</v>
      </c>
    </row>
    <row r="43" spans="1:11" ht="171" x14ac:dyDescent="0.2">
      <c r="A43" s="26" t="s">
        <v>71</v>
      </c>
      <c r="B43" s="6" t="s">
        <v>175</v>
      </c>
      <c r="C43" s="6" t="s">
        <v>8</v>
      </c>
      <c r="D43" s="5" t="s">
        <v>202</v>
      </c>
      <c r="E43" s="4" t="s">
        <v>0</v>
      </c>
      <c r="F43" s="30">
        <v>24</v>
      </c>
      <c r="G43" s="48">
        <v>18</v>
      </c>
      <c r="H43" s="57">
        <f t="shared" si="7"/>
        <v>432</v>
      </c>
      <c r="I43" s="68">
        <v>410</v>
      </c>
      <c r="J43" s="68">
        <f>I43*1.2267</f>
        <v>502.94699999999995</v>
      </c>
      <c r="K43" s="69">
        <f t="shared" si="2"/>
        <v>12070.727999999999</v>
      </c>
    </row>
    <row r="44" spans="1:11" s="123" customFormat="1" ht="28.5" x14ac:dyDescent="0.2">
      <c r="A44" s="26" t="s">
        <v>233</v>
      </c>
      <c r="B44" s="6" t="s">
        <v>223</v>
      </c>
      <c r="C44" s="6" t="s">
        <v>8</v>
      </c>
      <c r="D44" s="5" t="s">
        <v>224</v>
      </c>
      <c r="E44" s="4" t="s">
        <v>225</v>
      </c>
      <c r="F44" s="30">
        <v>12</v>
      </c>
      <c r="G44" s="48">
        <v>18</v>
      </c>
      <c r="H44" s="57">
        <f t="shared" si="7"/>
        <v>216</v>
      </c>
      <c r="I44" s="68">
        <v>121.83</v>
      </c>
      <c r="J44" s="68">
        <f>I44*1.2267</f>
        <v>149.44886099999999</v>
      </c>
      <c r="K44" s="69">
        <f t="shared" ref="K44:K46" si="9">F44*J44</f>
        <v>1793.386332</v>
      </c>
    </row>
    <row r="45" spans="1:11" s="123" customFormat="1" ht="28.5" x14ac:dyDescent="0.2">
      <c r="A45" s="26" t="s">
        <v>234</v>
      </c>
      <c r="B45" s="6" t="s">
        <v>227</v>
      </c>
      <c r="C45" s="6" t="s">
        <v>8</v>
      </c>
      <c r="D45" s="5" t="s">
        <v>228</v>
      </c>
      <c r="E45" s="4" t="s">
        <v>225</v>
      </c>
      <c r="F45" s="30">
        <v>15</v>
      </c>
      <c r="G45" s="48">
        <v>18</v>
      </c>
      <c r="H45" s="57">
        <f t="shared" si="7"/>
        <v>270</v>
      </c>
      <c r="I45" s="68">
        <v>113.23</v>
      </c>
      <c r="J45" s="68">
        <f>I45*1.2267</f>
        <v>138.89924099999999</v>
      </c>
      <c r="K45" s="69">
        <f t="shared" si="9"/>
        <v>2083.4886149999998</v>
      </c>
    </row>
    <row r="46" spans="1:11" s="123" customFormat="1" ht="42.75" x14ac:dyDescent="0.2">
      <c r="A46" s="26" t="s">
        <v>235</v>
      </c>
      <c r="B46" s="6" t="s">
        <v>229</v>
      </c>
      <c r="C46" s="6" t="s">
        <v>8</v>
      </c>
      <c r="D46" s="5" t="s">
        <v>230</v>
      </c>
      <c r="E46" s="4" t="s">
        <v>225</v>
      </c>
      <c r="F46" s="30">
        <v>15</v>
      </c>
      <c r="G46" s="48">
        <v>18</v>
      </c>
      <c r="H46" s="57">
        <f t="shared" si="7"/>
        <v>270</v>
      </c>
      <c r="I46" s="68">
        <v>475.94</v>
      </c>
      <c r="J46" s="68">
        <f>I46*1.2267</f>
        <v>583.835598</v>
      </c>
      <c r="K46" s="69">
        <f t="shared" si="9"/>
        <v>8757.5339700000004</v>
      </c>
    </row>
    <row r="47" spans="1:11" ht="15" x14ac:dyDescent="0.2">
      <c r="A47" s="153" t="s">
        <v>179</v>
      </c>
      <c r="B47" s="154"/>
      <c r="C47" s="154"/>
      <c r="D47" s="154"/>
      <c r="E47" s="154"/>
      <c r="F47" s="154"/>
      <c r="G47" s="155"/>
      <c r="H47" s="135"/>
      <c r="I47" s="132"/>
      <c r="J47" s="136"/>
      <c r="K47" s="134">
        <f>SUM(K35:K46)</f>
        <v>27789.059287999997</v>
      </c>
    </row>
    <row r="48" spans="1:11" ht="15" x14ac:dyDescent="0.2">
      <c r="A48" s="27">
        <v>4</v>
      </c>
      <c r="B48" s="28"/>
      <c r="C48" s="28"/>
      <c r="D48" s="8" t="s">
        <v>321</v>
      </c>
      <c r="E48" s="28"/>
      <c r="F48" s="29"/>
      <c r="G48" s="47"/>
      <c r="H48" s="56"/>
      <c r="I48" s="66"/>
      <c r="J48" s="68"/>
      <c r="K48" s="69"/>
    </row>
    <row r="49" spans="1:11" ht="63.75" x14ac:dyDescent="0.2">
      <c r="A49" s="26" t="s">
        <v>72</v>
      </c>
      <c r="B49" s="6" t="s">
        <v>7</v>
      </c>
      <c r="C49" s="6" t="s">
        <v>8</v>
      </c>
      <c r="D49" s="112" t="s">
        <v>167</v>
      </c>
      <c r="E49" s="6" t="s">
        <v>0</v>
      </c>
      <c r="F49" s="30">
        <v>2</v>
      </c>
      <c r="G49" s="48">
        <v>74.180000000000007</v>
      </c>
      <c r="H49" s="57">
        <f t="shared" ref="H49:H59" si="10">IF(E49=" "," ",ROUND(F49*G49,2))</f>
        <v>148.36000000000001</v>
      </c>
      <c r="I49" s="68">
        <v>209.46</v>
      </c>
      <c r="J49" s="68">
        <f>I49*1.2267</f>
        <v>256.94458199999997</v>
      </c>
      <c r="K49" s="69">
        <f t="shared" si="2"/>
        <v>513.88916399999994</v>
      </c>
    </row>
    <row r="50" spans="1:11" ht="76.5" x14ac:dyDescent="0.2">
      <c r="A50" s="26" t="s">
        <v>73</v>
      </c>
      <c r="C50" s="6"/>
      <c r="D50" s="112" t="s">
        <v>168</v>
      </c>
      <c r="E50" s="6" t="s">
        <v>0</v>
      </c>
      <c r="F50" s="30">
        <v>15</v>
      </c>
      <c r="G50" s="48">
        <v>75.180000000000007</v>
      </c>
      <c r="H50" s="57">
        <f t="shared" si="10"/>
        <v>1127.7</v>
      </c>
      <c r="I50" s="68">
        <v>27.78</v>
      </c>
      <c r="J50" s="68">
        <f>I50*1.2267</f>
        <v>34.077725999999998</v>
      </c>
      <c r="K50" s="69">
        <f t="shared" si="2"/>
        <v>511.16588999999999</v>
      </c>
    </row>
    <row r="51" spans="1:11" ht="171" x14ac:dyDescent="0.2">
      <c r="A51" s="26" t="s">
        <v>74</v>
      </c>
      <c r="B51" s="72" t="s">
        <v>143</v>
      </c>
      <c r="C51" s="6" t="s">
        <v>141</v>
      </c>
      <c r="D51" s="5" t="s">
        <v>173</v>
      </c>
      <c r="E51" s="4" t="s">
        <v>0</v>
      </c>
      <c r="F51" s="30">
        <v>5</v>
      </c>
      <c r="G51" s="48">
        <v>109.27</v>
      </c>
      <c r="H51" s="57">
        <f t="shared" si="10"/>
        <v>546.35</v>
      </c>
      <c r="I51" s="68">
        <v>232</v>
      </c>
      <c r="J51" s="68">
        <f>I51*1.2267</f>
        <v>284.59439999999995</v>
      </c>
      <c r="K51" s="69">
        <f t="shared" si="2"/>
        <v>1422.9719999999998</v>
      </c>
    </row>
    <row r="52" spans="1:11" ht="28.5" x14ac:dyDescent="0.2">
      <c r="A52" s="26" t="s">
        <v>75</v>
      </c>
      <c r="B52" s="6" t="s">
        <v>11</v>
      </c>
      <c r="C52" s="6" t="s">
        <v>8</v>
      </c>
      <c r="D52" s="5" t="s">
        <v>180</v>
      </c>
      <c r="E52" s="4" t="s">
        <v>0</v>
      </c>
      <c r="F52" s="30">
        <v>8</v>
      </c>
      <c r="G52" s="48">
        <v>16</v>
      </c>
      <c r="H52" s="57">
        <f t="shared" si="10"/>
        <v>128</v>
      </c>
      <c r="I52" s="68">
        <v>23.35</v>
      </c>
      <c r="J52" s="68">
        <f>I52*1.2267</f>
        <v>28.643445</v>
      </c>
      <c r="K52" s="69">
        <f t="shared" si="2"/>
        <v>229.14756</v>
      </c>
    </row>
    <row r="53" spans="1:11" ht="28.5" x14ac:dyDescent="0.2">
      <c r="A53" s="26" t="s">
        <v>76</v>
      </c>
      <c r="B53" s="6" t="s">
        <v>143</v>
      </c>
      <c r="C53" s="6" t="s">
        <v>141</v>
      </c>
      <c r="D53" s="5" t="s">
        <v>169</v>
      </c>
      <c r="E53" s="4" t="s">
        <v>0</v>
      </c>
      <c r="F53" s="30">
        <v>5</v>
      </c>
      <c r="G53" s="48">
        <v>16</v>
      </c>
      <c r="H53" s="57">
        <f t="shared" si="10"/>
        <v>80</v>
      </c>
      <c r="I53" s="68">
        <v>20.94</v>
      </c>
      <c r="J53" s="68">
        <f>I53*1.2267</f>
        <v>25.687097999999999</v>
      </c>
      <c r="K53" s="69">
        <f t="shared" si="2"/>
        <v>128.43548999999999</v>
      </c>
    </row>
    <row r="54" spans="1:11" ht="28.5" x14ac:dyDescent="0.2">
      <c r="A54" s="26" t="s">
        <v>77</v>
      </c>
      <c r="B54" s="6" t="s">
        <v>12</v>
      </c>
      <c r="C54" s="6" t="s">
        <v>8</v>
      </c>
      <c r="D54" s="5" t="s">
        <v>170</v>
      </c>
      <c r="E54" s="4" t="s">
        <v>0</v>
      </c>
      <c r="F54" s="30">
        <v>1</v>
      </c>
      <c r="G54" s="48">
        <v>16</v>
      </c>
      <c r="H54" s="57">
        <f t="shared" si="10"/>
        <v>16</v>
      </c>
      <c r="I54" s="68">
        <v>23.35</v>
      </c>
      <c r="J54" s="68">
        <f>I54*1.2267</f>
        <v>28.643445</v>
      </c>
      <c r="K54" s="69">
        <f t="shared" si="2"/>
        <v>28.643445</v>
      </c>
    </row>
    <row r="55" spans="1:11" ht="28.5" x14ac:dyDescent="0.2">
      <c r="A55" s="26" t="s">
        <v>78</v>
      </c>
      <c r="B55" s="6" t="s">
        <v>142</v>
      </c>
      <c r="C55" s="6" t="s">
        <v>141</v>
      </c>
      <c r="D55" s="5" t="s">
        <v>171</v>
      </c>
      <c r="E55" s="4" t="s">
        <v>0</v>
      </c>
      <c r="F55" s="30">
        <v>1</v>
      </c>
      <c r="G55" s="48">
        <v>17</v>
      </c>
      <c r="H55" s="57">
        <f t="shared" si="10"/>
        <v>17</v>
      </c>
      <c r="I55" s="68">
        <v>25.6</v>
      </c>
      <c r="J55" s="68">
        <f>I55*1.2267</f>
        <v>31.40352</v>
      </c>
      <c r="K55" s="69">
        <f t="shared" si="2"/>
        <v>31.40352</v>
      </c>
    </row>
    <row r="56" spans="1:11" ht="28.5" x14ac:dyDescent="0.2">
      <c r="A56" s="26" t="s">
        <v>79</v>
      </c>
      <c r="B56" s="6" t="s">
        <v>14</v>
      </c>
      <c r="C56" s="6" t="s">
        <v>8</v>
      </c>
      <c r="D56" s="5" t="s">
        <v>172</v>
      </c>
      <c r="E56" s="4" t="s">
        <v>0</v>
      </c>
      <c r="F56" s="30">
        <v>2</v>
      </c>
      <c r="G56" s="48">
        <v>18</v>
      </c>
      <c r="H56" s="57">
        <f t="shared" si="10"/>
        <v>36</v>
      </c>
      <c r="I56" s="68">
        <v>18.899999999999999</v>
      </c>
      <c r="J56" s="68">
        <f>I56*1.2267</f>
        <v>23.184629999999995</v>
      </c>
      <c r="K56" s="69">
        <f t="shared" si="2"/>
        <v>46.36925999999999</v>
      </c>
    </row>
    <row r="57" spans="1:11" ht="171" x14ac:dyDescent="0.2">
      <c r="A57" s="26" t="s">
        <v>80</v>
      </c>
      <c r="B57" s="6" t="s">
        <v>175</v>
      </c>
      <c r="C57" s="6" t="s">
        <v>8</v>
      </c>
      <c r="D57" s="5" t="s">
        <v>202</v>
      </c>
      <c r="E57" s="4" t="s">
        <v>0</v>
      </c>
      <c r="F57" s="30">
        <v>17</v>
      </c>
      <c r="G57" s="48">
        <v>18</v>
      </c>
      <c r="H57" s="57">
        <f t="shared" si="10"/>
        <v>306</v>
      </c>
      <c r="I57" s="68">
        <v>410</v>
      </c>
      <c r="J57" s="68">
        <f>I57*1.2267</f>
        <v>502.94699999999995</v>
      </c>
      <c r="K57" s="69">
        <f t="shared" si="2"/>
        <v>8550.0989999999983</v>
      </c>
    </row>
    <row r="58" spans="1:11" s="123" customFormat="1" ht="28.5" x14ac:dyDescent="0.2">
      <c r="A58" s="26" t="s">
        <v>236</v>
      </c>
      <c r="B58" s="6" t="s">
        <v>227</v>
      </c>
      <c r="C58" s="6" t="s">
        <v>8</v>
      </c>
      <c r="D58" s="5" t="s">
        <v>228</v>
      </c>
      <c r="E58" s="4" t="s">
        <v>225</v>
      </c>
      <c r="F58" s="30">
        <v>26</v>
      </c>
      <c r="G58" s="48">
        <v>18</v>
      </c>
      <c r="H58" s="57">
        <f t="shared" si="10"/>
        <v>468</v>
      </c>
      <c r="I58" s="68">
        <v>113.23</v>
      </c>
      <c r="J58" s="68">
        <f>I58*1.2267</f>
        <v>138.89924099999999</v>
      </c>
      <c r="K58" s="69">
        <f t="shared" si="2"/>
        <v>3611.3802659999997</v>
      </c>
    </row>
    <row r="59" spans="1:11" s="123" customFormat="1" ht="42.75" x14ac:dyDescent="0.2">
      <c r="A59" s="26" t="s">
        <v>237</v>
      </c>
      <c r="B59" s="6" t="s">
        <v>229</v>
      </c>
      <c r="C59" s="6" t="s">
        <v>8</v>
      </c>
      <c r="D59" s="5" t="s">
        <v>230</v>
      </c>
      <c r="E59" s="4" t="s">
        <v>225</v>
      </c>
      <c r="F59" s="30">
        <v>26</v>
      </c>
      <c r="G59" s="48">
        <v>18</v>
      </c>
      <c r="H59" s="57">
        <f t="shared" si="10"/>
        <v>468</v>
      </c>
      <c r="I59" s="68">
        <v>475.94</v>
      </c>
      <c r="J59" s="68">
        <f>I59*1.2267</f>
        <v>583.835598</v>
      </c>
      <c r="K59" s="69">
        <f t="shared" si="2"/>
        <v>15179.725548</v>
      </c>
    </row>
    <row r="60" spans="1:11" ht="15" x14ac:dyDescent="0.2">
      <c r="A60" s="153" t="s">
        <v>185</v>
      </c>
      <c r="B60" s="154"/>
      <c r="C60" s="154"/>
      <c r="D60" s="154"/>
      <c r="E60" s="154"/>
      <c r="F60" s="154"/>
      <c r="G60" s="155"/>
      <c r="H60" s="135"/>
      <c r="I60" s="132"/>
      <c r="J60" s="136"/>
      <c r="K60" s="134">
        <f>SUM(K49:K59)</f>
        <v>30253.231142999997</v>
      </c>
    </row>
    <row r="61" spans="1:11" ht="15" x14ac:dyDescent="0.2">
      <c r="A61" s="174"/>
      <c r="B61" s="175"/>
      <c r="C61" s="175"/>
      <c r="D61" s="175"/>
      <c r="E61" s="175"/>
      <c r="F61" s="175"/>
      <c r="G61" s="176"/>
      <c r="H61" s="58"/>
      <c r="I61" s="70"/>
      <c r="J61" s="68"/>
      <c r="K61" s="69"/>
    </row>
    <row r="62" spans="1:11" ht="30" x14ac:dyDescent="0.2">
      <c r="A62" s="27">
        <v>5</v>
      </c>
      <c r="B62" s="28"/>
      <c r="C62" s="28"/>
      <c r="D62" s="8" t="s">
        <v>181</v>
      </c>
      <c r="E62" s="28"/>
      <c r="F62" s="29"/>
      <c r="G62" s="47"/>
      <c r="H62" s="56"/>
      <c r="I62" s="66"/>
      <c r="J62" s="68"/>
      <c r="K62" s="69"/>
    </row>
    <row r="63" spans="1:11" ht="63.75" x14ac:dyDescent="0.2">
      <c r="A63" s="26" t="s">
        <v>81</v>
      </c>
      <c r="B63" s="6" t="s">
        <v>7</v>
      </c>
      <c r="C63" s="6" t="s">
        <v>8</v>
      </c>
      <c r="D63" s="112" t="s">
        <v>167</v>
      </c>
      <c r="E63" s="6" t="s">
        <v>0</v>
      </c>
      <c r="F63" s="30">
        <v>4</v>
      </c>
      <c r="G63" s="48">
        <v>74.180000000000007</v>
      </c>
      <c r="H63" s="57">
        <f t="shared" ref="H63:H74" si="11">IF(E63=" "," ",ROUND(F63*G63,2))</f>
        <v>296.72000000000003</v>
      </c>
      <c r="I63" s="68">
        <v>209.46</v>
      </c>
      <c r="J63" s="68">
        <f>I63*1.2267</f>
        <v>256.94458199999997</v>
      </c>
      <c r="K63" s="69">
        <f t="shared" si="2"/>
        <v>1027.7783279999999</v>
      </c>
    </row>
    <row r="64" spans="1:11" s="2" customFormat="1" ht="76.5" x14ac:dyDescent="0.2">
      <c r="A64" s="26" t="s">
        <v>45</v>
      </c>
      <c r="B64" s="3"/>
      <c r="C64" s="6"/>
      <c r="D64" s="112" t="s">
        <v>168</v>
      </c>
      <c r="E64" s="6" t="s">
        <v>0</v>
      </c>
      <c r="F64" s="30">
        <v>24</v>
      </c>
      <c r="G64" s="48">
        <v>75.180000000000007</v>
      </c>
      <c r="H64" s="57">
        <f t="shared" si="11"/>
        <v>1804.32</v>
      </c>
      <c r="I64" s="68">
        <v>27.78</v>
      </c>
      <c r="J64" s="68">
        <f>I64*1.2267</f>
        <v>34.077725999999998</v>
      </c>
      <c r="K64" s="69">
        <f t="shared" si="2"/>
        <v>817.86542399999996</v>
      </c>
    </row>
    <row r="65" spans="1:11" ht="171" x14ac:dyDescent="0.2">
      <c r="A65" s="26" t="s">
        <v>82</v>
      </c>
      <c r="B65" s="72" t="s">
        <v>143</v>
      </c>
      <c r="C65" s="6" t="s">
        <v>141</v>
      </c>
      <c r="D65" s="5" t="s">
        <v>173</v>
      </c>
      <c r="E65" s="4" t="s">
        <v>0</v>
      </c>
      <c r="F65" s="30">
        <v>6</v>
      </c>
      <c r="G65" s="48">
        <v>109.27</v>
      </c>
      <c r="H65" s="57">
        <f t="shared" si="11"/>
        <v>655.62</v>
      </c>
      <c r="I65" s="68">
        <v>232</v>
      </c>
      <c r="J65" s="68">
        <f>I65*1.2267</f>
        <v>284.59439999999995</v>
      </c>
      <c r="K65" s="69">
        <f t="shared" si="2"/>
        <v>1707.5663999999997</v>
      </c>
    </row>
    <row r="66" spans="1:11" ht="28.5" x14ac:dyDescent="0.2">
      <c r="A66" s="26" t="s">
        <v>83</v>
      </c>
      <c r="B66" s="6" t="s">
        <v>11</v>
      </c>
      <c r="C66" s="6" t="s">
        <v>8</v>
      </c>
      <c r="D66" s="5" t="s">
        <v>180</v>
      </c>
      <c r="E66" s="4" t="s">
        <v>0</v>
      </c>
      <c r="F66" s="30">
        <v>6</v>
      </c>
      <c r="G66" s="48">
        <v>16</v>
      </c>
      <c r="H66" s="57">
        <f t="shared" si="11"/>
        <v>96</v>
      </c>
      <c r="I66" s="68">
        <v>23.35</v>
      </c>
      <c r="J66" s="68">
        <f>I66*1.2267</f>
        <v>28.643445</v>
      </c>
      <c r="K66" s="69">
        <f t="shared" si="2"/>
        <v>171.86067</v>
      </c>
    </row>
    <row r="67" spans="1:11" ht="28.5" x14ac:dyDescent="0.2">
      <c r="A67" s="26" t="s">
        <v>84</v>
      </c>
      <c r="B67" s="6" t="s">
        <v>143</v>
      </c>
      <c r="C67" s="6" t="s">
        <v>141</v>
      </c>
      <c r="D67" s="5" t="s">
        <v>169</v>
      </c>
      <c r="E67" s="4" t="s">
        <v>0</v>
      </c>
      <c r="F67" s="30">
        <v>6</v>
      </c>
      <c r="G67" s="48">
        <v>16</v>
      </c>
      <c r="H67" s="57">
        <f t="shared" si="11"/>
        <v>96</v>
      </c>
      <c r="I67" s="68">
        <v>20.94</v>
      </c>
      <c r="J67" s="68">
        <f>I67*1.2267</f>
        <v>25.687097999999999</v>
      </c>
      <c r="K67" s="69">
        <f t="shared" si="2"/>
        <v>154.12258800000001</v>
      </c>
    </row>
    <row r="68" spans="1:11" ht="28.5" x14ac:dyDescent="0.2">
      <c r="A68" s="26" t="s">
        <v>85</v>
      </c>
      <c r="B68" s="6" t="s">
        <v>12</v>
      </c>
      <c r="C68" s="6" t="s">
        <v>8</v>
      </c>
      <c r="D68" s="5" t="s">
        <v>170</v>
      </c>
      <c r="E68" s="4" t="s">
        <v>0</v>
      </c>
      <c r="F68" s="30">
        <v>1</v>
      </c>
      <c r="G68" s="48">
        <v>16</v>
      </c>
      <c r="H68" s="57">
        <f t="shared" si="11"/>
        <v>16</v>
      </c>
      <c r="I68" s="68">
        <v>23.35</v>
      </c>
      <c r="J68" s="68">
        <f>I68*1.2267</f>
        <v>28.643445</v>
      </c>
      <c r="K68" s="69">
        <f t="shared" si="2"/>
        <v>28.643445</v>
      </c>
    </row>
    <row r="69" spans="1:11" ht="28.5" x14ac:dyDescent="0.2">
      <c r="A69" s="26" t="s">
        <v>46</v>
      </c>
      <c r="B69" s="6" t="s">
        <v>142</v>
      </c>
      <c r="C69" s="6" t="s">
        <v>141</v>
      </c>
      <c r="D69" s="5" t="s">
        <v>171</v>
      </c>
      <c r="E69" s="4" t="s">
        <v>0</v>
      </c>
      <c r="F69" s="30">
        <v>1</v>
      </c>
      <c r="G69" s="48">
        <v>17</v>
      </c>
      <c r="H69" s="57">
        <f t="shared" si="11"/>
        <v>17</v>
      </c>
      <c r="I69" s="68">
        <v>25.6</v>
      </c>
      <c r="J69" s="68">
        <f>I69*1.2267</f>
        <v>31.40352</v>
      </c>
      <c r="K69" s="69">
        <f t="shared" si="2"/>
        <v>31.40352</v>
      </c>
    </row>
    <row r="70" spans="1:11" ht="28.5" x14ac:dyDescent="0.2">
      <c r="A70" s="26" t="s">
        <v>182</v>
      </c>
      <c r="B70" s="6" t="s">
        <v>14</v>
      </c>
      <c r="C70" s="6" t="s">
        <v>8</v>
      </c>
      <c r="D70" s="5" t="s">
        <v>172</v>
      </c>
      <c r="E70" s="4" t="s">
        <v>0</v>
      </c>
      <c r="F70" s="30">
        <v>4</v>
      </c>
      <c r="G70" s="48">
        <v>18</v>
      </c>
      <c r="H70" s="57">
        <f t="shared" si="11"/>
        <v>72</v>
      </c>
      <c r="I70" s="68">
        <v>18.899999999999999</v>
      </c>
      <c r="J70" s="68">
        <f>I70*1.2267</f>
        <v>23.184629999999995</v>
      </c>
      <c r="K70" s="69">
        <f t="shared" si="2"/>
        <v>92.73851999999998</v>
      </c>
    </row>
    <row r="71" spans="1:11" ht="171" x14ac:dyDescent="0.2">
      <c r="A71" s="26" t="s">
        <v>183</v>
      </c>
      <c r="B71" s="6" t="s">
        <v>175</v>
      </c>
      <c r="C71" s="6" t="s">
        <v>8</v>
      </c>
      <c r="D71" s="5" t="s">
        <v>202</v>
      </c>
      <c r="E71" s="4" t="s">
        <v>0</v>
      </c>
      <c r="F71" s="30">
        <v>28</v>
      </c>
      <c r="G71" s="48">
        <v>18</v>
      </c>
      <c r="H71" s="57">
        <f t="shared" si="11"/>
        <v>504</v>
      </c>
      <c r="I71" s="68">
        <v>410</v>
      </c>
      <c r="J71" s="68">
        <f>I71*1.2267</f>
        <v>502.94699999999995</v>
      </c>
      <c r="K71" s="69">
        <f t="shared" si="2"/>
        <v>14082.515999999998</v>
      </c>
    </row>
    <row r="72" spans="1:11" s="123" customFormat="1" ht="28.5" x14ac:dyDescent="0.2">
      <c r="A72" s="26" t="s">
        <v>238</v>
      </c>
      <c r="B72" s="6" t="s">
        <v>223</v>
      </c>
      <c r="C72" s="6" t="s">
        <v>8</v>
      </c>
      <c r="D72" s="5" t="s">
        <v>224</v>
      </c>
      <c r="E72" s="4" t="s">
        <v>225</v>
      </c>
      <c r="F72" s="30">
        <v>4</v>
      </c>
      <c r="G72" s="48">
        <v>18</v>
      </c>
      <c r="H72" s="57">
        <f t="shared" si="11"/>
        <v>72</v>
      </c>
      <c r="I72" s="68">
        <v>121.83</v>
      </c>
      <c r="J72" s="68">
        <f>I72*1.2267</f>
        <v>149.44886099999999</v>
      </c>
      <c r="K72" s="69">
        <f t="shared" si="2"/>
        <v>597.79544399999997</v>
      </c>
    </row>
    <row r="73" spans="1:11" s="123" customFormat="1" ht="28.5" x14ac:dyDescent="0.2">
      <c r="A73" s="26" t="s">
        <v>239</v>
      </c>
      <c r="B73" s="6" t="s">
        <v>227</v>
      </c>
      <c r="C73" s="6" t="s">
        <v>8</v>
      </c>
      <c r="D73" s="5" t="s">
        <v>228</v>
      </c>
      <c r="E73" s="4" t="s">
        <v>225</v>
      </c>
      <c r="F73" s="30">
        <v>25.55</v>
      </c>
      <c r="G73" s="48">
        <v>18</v>
      </c>
      <c r="H73" s="57">
        <f t="shared" si="11"/>
        <v>459.9</v>
      </c>
      <c r="I73" s="68">
        <v>113.23</v>
      </c>
      <c r="J73" s="68">
        <f>I73*1.2267</f>
        <v>138.89924099999999</v>
      </c>
      <c r="K73" s="69">
        <f t="shared" si="2"/>
        <v>3548.87560755</v>
      </c>
    </row>
    <row r="74" spans="1:11" s="123" customFormat="1" ht="42.75" x14ac:dyDescent="0.2">
      <c r="A74" s="26" t="s">
        <v>240</v>
      </c>
      <c r="B74" s="6" t="s">
        <v>229</v>
      </c>
      <c r="C74" s="6" t="s">
        <v>8</v>
      </c>
      <c r="D74" s="5" t="s">
        <v>230</v>
      </c>
      <c r="E74" s="4" t="s">
        <v>225</v>
      </c>
      <c r="F74" s="30">
        <v>15</v>
      </c>
      <c r="G74" s="48">
        <v>18</v>
      </c>
      <c r="H74" s="57">
        <f t="shared" si="11"/>
        <v>270</v>
      </c>
      <c r="I74" s="68">
        <v>475.94</v>
      </c>
      <c r="J74" s="68">
        <f>I74*1.2267</f>
        <v>583.835598</v>
      </c>
      <c r="K74" s="69">
        <f t="shared" si="2"/>
        <v>8757.5339700000004</v>
      </c>
    </row>
    <row r="75" spans="1:11" ht="15" x14ac:dyDescent="0.2">
      <c r="A75" s="153" t="s">
        <v>184</v>
      </c>
      <c r="B75" s="154"/>
      <c r="C75" s="154"/>
      <c r="D75" s="154"/>
      <c r="E75" s="154"/>
      <c r="F75" s="154"/>
      <c r="G75" s="155"/>
      <c r="H75" s="131"/>
      <c r="I75" s="132"/>
      <c r="J75" s="133"/>
      <c r="K75" s="134">
        <f>SUM(K63:K74)</f>
        <v>31018.699916549995</v>
      </c>
    </row>
    <row r="76" spans="1:11" ht="15" x14ac:dyDescent="0.2">
      <c r="A76" s="27">
        <v>6</v>
      </c>
      <c r="B76" s="28"/>
      <c r="C76" s="28"/>
      <c r="D76" s="8" t="s">
        <v>231</v>
      </c>
      <c r="E76" s="40"/>
      <c r="F76" s="29"/>
      <c r="G76" s="47"/>
      <c r="H76" s="56"/>
      <c r="I76" s="66"/>
      <c r="J76" s="68"/>
      <c r="K76" s="69"/>
    </row>
    <row r="77" spans="1:11" x14ac:dyDescent="0.2">
      <c r="A77" s="26" t="s">
        <v>86</v>
      </c>
      <c r="B77" s="6">
        <v>72297</v>
      </c>
      <c r="C77" s="6" t="s">
        <v>8</v>
      </c>
      <c r="D77" s="5" t="s">
        <v>20</v>
      </c>
      <c r="E77" s="4" t="s">
        <v>0</v>
      </c>
      <c r="F77" s="30">
        <v>3</v>
      </c>
      <c r="G77" s="48">
        <v>32.68</v>
      </c>
      <c r="H77" s="57">
        <f t="shared" ref="H77:H113" si="12">IF(E77=" "," ",ROUND(F77*G77,2))</f>
        <v>98.04</v>
      </c>
      <c r="I77" s="68">
        <f t="shared" ref="I77:I98" si="13">IF(E77=" "," ",ROUND(G77*(1+$K$9),2))</f>
        <v>40.090000000000003</v>
      </c>
      <c r="J77" s="68">
        <f>I77*1.2267</f>
        <v>49.178403000000003</v>
      </c>
      <c r="K77" s="69">
        <f t="shared" si="2"/>
        <v>147.53520900000001</v>
      </c>
    </row>
    <row r="78" spans="1:11" x14ac:dyDescent="0.2">
      <c r="A78" s="26" t="s">
        <v>87</v>
      </c>
      <c r="B78" s="6">
        <v>72297</v>
      </c>
      <c r="C78" s="6" t="s">
        <v>8</v>
      </c>
      <c r="D78" s="5" t="s">
        <v>21</v>
      </c>
      <c r="E78" s="4" t="s">
        <v>0</v>
      </c>
      <c r="F78" s="30" t="s">
        <v>18</v>
      </c>
      <c r="G78" s="48">
        <v>32.68</v>
      </c>
      <c r="H78" s="57">
        <f t="shared" si="12"/>
        <v>326.8</v>
      </c>
      <c r="I78" s="68">
        <f t="shared" si="13"/>
        <v>40.090000000000003</v>
      </c>
      <c r="J78" s="68">
        <f>I78*1.2267</f>
        <v>49.178403000000003</v>
      </c>
      <c r="K78" s="69">
        <f t="shared" si="2"/>
        <v>491.78403000000003</v>
      </c>
    </row>
    <row r="79" spans="1:11" x14ac:dyDescent="0.2">
      <c r="A79" s="26" t="s">
        <v>88</v>
      </c>
      <c r="B79" s="6" t="s">
        <v>22</v>
      </c>
      <c r="C79" s="6" t="s">
        <v>8</v>
      </c>
      <c r="D79" s="5" t="s">
        <v>23</v>
      </c>
      <c r="E79" s="4" t="s">
        <v>0</v>
      </c>
      <c r="F79" s="30">
        <v>3</v>
      </c>
      <c r="G79" s="48">
        <v>114.84</v>
      </c>
      <c r="H79" s="57">
        <f t="shared" si="12"/>
        <v>344.52</v>
      </c>
      <c r="I79" s="68">
        <f t="shared" si="13"/>
        <v>140.87</v>
      </c>
      <c r="J79" s="68">
        <f>I79*1.2267</f>
        <v>172.805229</v>
      </c>
      <c r="K79" s="69">
        <f t="shared" si="2"/>
        <v>518.41568699999993</v>
      </c>
    </row>
    <row r="80" spans="1:11" x14ac:dyDescent="0.2">
      <c r="A80" s="26" t="s">
        <v>89</v>
      </c>
      <c r="B80" s="6">
        <v>72677</v>
      </c>
      <c r="C80" s="6" t="s">
        <v>8</v>
      </c>
      <c r="D80" s="5" t="s">
        <v>24</v>
      </c>
      <c r="E80" s="4" t="s">
        <v>0</v>
      </c>
      <c r="F80" s="30" t="s">
        <v>25</v>
      </c>
      <c r="G80" s="48">
        <v>36.659999999999997</v>
      </c>
      <c r="H80" s="57">
        <f t="shared" si="12"/>
        <v>403.26</v>
      </c>
      <c r="I80" s="68">
        <f t="shared" si="13"/>
        <v>44.97</v>
      </c>
      <c r="J80" s="68">
        <f>I80*1.2267</f>
        <v>55.164698999999992</v>
      </c>
      <c r="K80" s="69">
        <f t="shared" si="2"/>
        <v>606.81168899999989</v>
      </c>
    </row>
    <row r="81" spans="1:11" x14ac:dyDescent="0.2">
      <c r="A81" s="26" t="s">
        <v>90</v>
      </c>
      <c r="B81" s="6" t="s">
        <v>22</v>
      </c>
      <c r="C81" s="6" t="s">
        <v>8</v>
      </c>
      <c r="D81" s="5" t="s">
        <v>26</v>
      </c>
      <c r="E81" s="4" t="s">
        <v>0</v>
      </c>
      <c r="F81" s="30" t="s">
        <v>19</v>
      </c>
      <c r="G81" s="48">
        <v>114.84</v>
      </c>
      <c r="H81" s="57">
        <f t="shared" si="12"/>
        <v>229.68</v>
      </c>
      <c r="I81" s="68">
        <f t="shared" si="13"/>
        <v>140.87</v>
      </c>
      <c r="J81" s="68">
        <f>I81*1.2267</f>
        <v>172.805229</v>
      </c>
      <c r="K81" s="69">
        <f t="shared" si="2"/>
        <v>345.61045799999999</v>
      </c>
    </row>
    <row r="82" spans="1:11" x14ac:dyDescent="0.2">
      <c r="A82" s="26" t="s">
        <v>91</v>
      </c>
      <c r="B82" s="6">
        <v>72715</v>
      </c>
      <c r="C82" s="6" t="s">
        <v>8</v>
      </c>
      <c r="D82" s="5" t="s">
        <v>27</v>
      </c>
      <c r="E82" s="4" t="s">
        <v>13</v>
      </c>
      <c r="F82" s="30">
        <v>135.69999999999999</v>
      </c>
      <c r="G82" s="48">
        <v>79.81</v>
      </c>
      <c r="H82" s="57">
        <f t="shared" si="12"/>
        <v>10830.22</v>
      </c>
      <c r="I82" s="68">
        <f t="shared" si="13"/>
        <v>97.9</v>
      </c>
      <c r="J82" s="68">
        <f>I82*1.2267</f>
        <v>120.09393</v>
      </c>
      <c r="K82" s="69">
        <f t="shared" si="2"/>
        <v>16296.746300999999</v>
      </c>
    </row>
    <row r="83" spans="1:11" x14ac:dyDescent="0.2">
      <c r="A83" s="26" t="s">
        <v>92</v>
      </c>
      <c r="B83" s="6"/>
      <c r="C83" s="6" t="s">
        <v>17</v>
      </c>
      <c r="D83" s="5" t="s">
        <v>29</v>
      </c>
      <c r="E83" s="4" t="s">
        <v>0</v>
      </c>
      <c r="F83" s="30">
        <v>4</v>
      </c>
      <c r="G83" s="48">
        <v>45</v>
      </c>
      <c r="H83" s="57">
        <f t="shared" si="12"/>
        <v>180</v>
      </c>
      <c r="I83" s="68">
        <f t="shared" si="13"/>
        <v>55.2</v>
      </c>
      <c r="J83" s="68">
        <f>I83*1.2267</f>
        <v>67.713840000000005</v>
      </c>
      <c r="K83" s="69">
        <f t="shared" si="2"/>
        <v>270.85536000000002</v>
      </c>
    </row>
    <row r="84" spans="1:11" x14ac:dyDescent="0.2">
      <c r="A84" s="26" t="s">
        <v>93</v>
      </c>
      <c r="B84" s="6"/>
      <c r="C84" s="6" t="s">
        <v>17</v>
      </c>
      <c r="D84" s="5" t="s">
        <v>30</v>
      </c>
      <c r="E84" s="4" t="s">
        <v>0</v>
      </c>
      <c r="F84" s="30">
        <v>7</v>
      </c>
      <c r="G84" s="48">
        <v>290</v>
      </c>
      <c r="H84" s="57">
        <f t="shared" si="12"/>
        <v>2030</v>
      </c>
      <c r="I84" s="68">
        <f t="shared" si="13"/>
        <v>355.74</v>
      </c>
      <c r="J84" s="68">
        <f>I84*1.2267</f>
        <v>436.386258</v>
      </c>
      <c r="K84" s="69">
        <f t="shared" ref="K84:K197" si="14">F84*J84</f>
        <v>3054.703806</v>
      </c>
    </row>
    <row r="85" spans="1:11" ht="28.5" x14ac:dyDescent="0.2">
      <c r="A85" s="26" t="s">
        <v>94</v>
      </c>
      <c r="B85" s="6"/>
      <c r="C85" s="6" t="s">
        <v>17</v>
      </c>
      <c r="D85" s="5" t="s">
        <v>31</v>
      </c>
      <c r="E85" s="4" t="s">
        <v>0</v>
      </c>
      <c r="F85" s="30">
        <v>4</v>
      </c>
      <c r="G85" s="48">
        <v>8</v>
      </c>
      <c r="H85" s="57">
        <f t="shared" si="12"/>
        <v>32</v>
      </c>
      <c r="I85" s="68">
        <f t="shared" si="13"/>
        <v>9.81</v>
      </c>
      <c r="J85" s="68">
        <f>I85*1.2267</f>
        <v>12.033927</v>
      </c>
      <c r="K85" s="69">
        <f t="shared" si="14"/>
        <v>48.135708000000001</v>
      </c>
    </row>
    <row r="86" spans="1:11" x14ac:dyDescent="0.2">
      <c r="A86" s="26" t="s">
        <v>129</v>
      </c>
      <c r="B86" s="6"/>
      <c r="C86" s="6" t="s">
        <v>17</v>
      </c>
      <c r="D86" s="5" t="s">
        <v>32</v>
      </c>
      <c r="E86" s="4" t="s">
        <v>0</v>
      </c>
      <c r="F86" s="30">
        <v>4</v>
      </c>
      <c r="G86" s="48">
        <v>35</v>
      </c>
      <c r="H86" s="57">
        <f t="shared" si="12"/>
        <v>140</v>
      </c>
      <c r="I86" s="68">
        <f t="shared" si="13"/>
        <v>42.93</v>
      </c>
      <c r="J86" s="68">
        <f>I86*1.2267</f>
        <v>52.662230999999998</v>
      </c>
      <c r="K86" s="69">
        <f t="shared" si="14"/>
        <v>210.64892399999999</v>
      </c>
    </row>
    <row r="87" spans="1:11" x14ac:dyDescent="0.2">
      <c r="A87" s="26" t="s">
        <v>95</v>
      </c>
      <c r="B87" s="6"/>
      <c r="C87" s="6" t="s">
        <v>17</v>
      </c>
      <c r="D87" s="5" t="s">
        <v>186</v>
      </c>
      <c r="E87" s="4" t="s">
        <v>0</v>
      </c>
      <c r="F87" s="30">
        <v>18</v>
      </c>
      <c r="G87" s="48">
        <v>270</v>
      </c>
      <c r="H87" s="57">
        <f t="shared" si="12"/>
        <v>4860</v>
      </c>
      <c r="I87" s="68">
        <v>337</v>
      </c>
      <c r="J87" s="68">
        <f>I87*1.2267</f>
        <v>413.39789999999999</v>
      </c>
      <c r="K87" s="69">
        <f t="shared" si="14"/>
        <v>7441.1621999999998</v>
      </c>
    </row>
    <row r="88" spans="1:11" x14ac:dyDescent="0.2">
      <c r="A88" s="26" t="s">
        <v>96</v>
      </c>
      <c r="B88" s="6">
        <v>72677</v>
      </c>
      <c r="C88" s="6" t="s">
        <v>8</v>
      </c>
      <c r="D88" s="5" t="s">
        <v>33</v>
      </c>
      <c r="E88" s="4" t="s">
        <v>0</v>
      </c>
      <c r="F88" s="30" t="s">
        <v>19</v>
      </c>
      <c r="G88" s="48">
        <v>36.659999999999997</v>
      </c>
      <c r="H88" s="57">
        <f t="shared" si="12"/>
        <v>73.319999999999993</v>
      </c>
      <c r="I88" s="68">
        <f t="shared" si="13"/>
        <v>44.97</v>
      </c>
      <c r="J88" s="68">
        <f>I88*1.2275</f>
        <v>55.200674999999997</v>
      </c>
      <c r="K88" s="69">
        <f t="shared" si="14"/>
        <v>110.40134999999999</v>
      </c>
    </row>
    <row r="89" spans="1:11" x14ac:dyDescent="0.2">
      <c r="A89" s="26" t="s">
        <v>97</v>
      </c>
      <c r="B89" s="73"/>
      <c r="C89" s="73" t="s">
        <v>17</v>
      </c>
      <c r="D89" s="74" t="s">
        <v>34</v>
      </c>
      <c r="E89" s="75" t="s">
        <v>0</v>
      </c>
      <c r="F89" s="76" t="s">
        <v>19</v>
      </c>
      <c r="G89" s="48">
        <v>24</v>
      </c>
      <c r="H89" s="57">
        <f t="shared" si="12"/>
        <v>48</v>
      </c>
      <c r="I89" s="68">
        <f t="shared" si="13"/>
        <v>29.44</v>
      </c>
      <c r="J89" s="68">
        <f>I89*1.2267</f>
        <v>36.114047999999997</v>
      </c>
      <c r="K89" s="69">
        <f t="shared" si="14"/>
        <v>72.228095999999994</v>
      </c>
    </row>
    <row r="90" spans="1:11" x14ac:dyDescent="0.2">
      <c r="A90" s="26" t="s">
        <v>99</v>
      </c>
      <c r="B90" s="73"/>
      <c r="C90" s="73" t="s">
        <v>17</v>
      </c>
      <c r="D90" s="74" t="s">
        <v>35</v>
      </c>
      <c r="E90" s="75" t="s">
        <v>0</v>
      </c>
      <c r="F90" s="76" t="s">
        <v>19</v>
      </c>
      <c r="G90" s="48">
        <v>259</v>
      </c>
      <c r="H90" s="57">
        <f t="shared" si="12"/>
        <v>518</v>
      </c>
      <c r="I90" s="68">
        <f t="shared" si="13"/>
        <v>317.72000000000003</v>
      </c>
      <c r="J90" s="68">
        <f>I90*1.2267</f>
        <v>389.74712399999999</v>
      </c>
      <c r="K90" s="69">
        <f t="shared" si="14"/>
        <v>779.49424799999997</v>
      </c>
    </row>
    <row r="91" spans="1:11" x14ac:dyDescent="0.2">
      <c r="A91" s="26" t="s">
        <v>100</v>
      </c>
      <c r="B91" s="73"/>
      <c r="C91" s="73" t="s">
        <v>17</v>
      </c>
      <c r="D91" s="74" t="s">
        <v>36</v>
      </c>
      <c r="E91" s="75" t="s">
        <v>0</v>
      </c>
      <c r="F91" s="76" t="s">
        <v>19</v>
      </c>
      <c r="G91" s="48">
        <v>199</v>
      </c>
      <c r="H91" s="57">
        <f t="shared" si="12"/>
        <v>398</v>
      </c>
      <c r="I91" s="68">
        <f t="shared" si="13"/>
        <v>244.11</v>
      </c>
      <c r="J91" s="68">
        <f>I91*1.2267</f>
        <v>299.44973699999997</v>
      </c>
      <c r="K91" s="69">
        <f t="shared" si="14"/>
        <v>598.89947399999994</v>
      </c>
    </row>
    <row r="92" spans="1:11" x14ac:dyDescent="0.2">
      <c r="A92" s="26" t="s">
        <v>98</v>
      </c>
      <c r="B92" s="73"/>
      <c r="C92" s="73" t="s">
        <v>17</v>
      </c>
      <c r="D92" s="74" t="s">
        <v>37</v>
      </c>
      <c r="E92" s="75" t="s">
        <v>0</v>
      </c>
      <c r="F92" s="76" t="s">
        <v>1</v>
      </c>
      <c r="G92" s="48">
        <v>65</v>
      </c>
      <c r="H92" s="57">
        <f t="shared" si="12"/>
        <v>65</v>
      </c>
      <c r="I92" s="68">
        <f t="shared" si="13"/>
        <v>79.739999999999995</v>
      </c>
      <c r="J92" s="68">
        <f>I92*1.2267</f>
        <v>97.817057999999989</v>
      </c>
      <c r="K92" s="69">
        <f t="shared" si="14"/>
        <v>97.817057999999989</v>
      </c>
    </row>
    <row r="93" spans="1:11" x14ac:dyDescent="0.2">
      <c r="A93" s="26" t="s">
        <v>101</v>
      </c>
      <c r="B93" s="73"/>
      <c r="C93" s="73" t="s">
        <v>17</v>
      </c>
      <c r="D93" s="74" t="s">
        <v>38</v>
      </c>
      <c r="E93" s="75" t="s">
        <v>0</v>
      </c>
      <c r="F93" s="76" t="s">
        <v>1</v>
      </c>
      <c r="G93" s="48">
        <v>66.5</v>
      </c>
      <c r="H93" s="57">
        <f t="shared" si="12"/>
        <v>66.5</v>
      </c>
      <c r="I93" s="68">
        <f t="shared" si="13"/>
        <v>81.58</v>
      </c>
      <c r="J93" s="68">
        <f>I93*1.2267</f>
        <v>100.07418599999998</v>
      </c>
      <c r="K93" s="69">
        <f t="shared" si="14"/>
        <v>100.07418599999998</v>
      </c>
    </row>
    <row r="94" spans="1:11" x14ac:dyDescent="0.2">
      <c r="A94" s="26" t="s">
        <v>102</v>
      </c>
      <c r="B94" s="73"/>
      <c r="C94" s="73" t="s">
        <v>17</v>
      </c>
      <c r="D94" s="74" t="s">
        <v>39</v>
      </c>
      <c r="E94" s="75" t="s">
        <v>0</v>
      </c>
      <c r="F94" s="76" t="s">
        <v>1</v>
      </c>
      <c r="G94" s="48">
        <v>198</v>
      </c>
      <c r="H94" s="57">
        <f t="shared" si="12"/>
        <v>198</v>
      </c>
      <c r="I94" s="68">
        <f t="shared" si="13"/>
        <v>242.89</v>
      </c>
      <c r="J94" s="68">
        <f>I94*1.2267</f>
        <v>297.95316299999996</v>
      </c>
      <c r="K94" s="69">
        <f t="shared" si="14"/>
        <v>297.95316299999996</v>
      </c>
    </row>
    <row r="95" spans="1:11" x14ac:dyDescent="0.2">
      <c r="A95" s="26" t="s">
        <v>103</v>
      </c>
      <c r="B95" s="73"/>
      <c r="C95" s="73" t="s">
        <v>17</v>
      </c>
      <c r="D95" s="74" t="s">
        <v>144</v>
      </c>
      <c r="E95" s="75" t="s">
        <v>0</v>
      </c>
      <c r="F95" s="76" t="s">
        <v>16</v>
      </c>
      <c r="G95" s="48">
        <v>99.9</v>
      </c>
      <c r="H95" s="57">
        <f t="shared" si="12"/>
        <v>499.5</v>
      </c>
      <c r="I95" s="68">
        <f t="shared" si="13"/>
        <v>122.55</v>
      </c>
      <c r="J95" s="68">
        <f>I95*1.2267</f>
        <v>150.33208499999998</v>
      </c>
      <c r="K95" s="69">
        <f t="shared" si="14"/>
        <v>751.66042499999992</v>
      </c>
    </row>
    <row r="96" spans="1:11" x14ac:dyDescent="0.2">
      <c r="A96" s="26" t="s">
        <v>130</v>
      </c>
      <c r="B96" s="6" t="s">
        <v>40</v>
      </c>
      <c r="C96" s="6" t="s">
        <v>8</v>
      </c>
      <c r="D96" s="5" t="s">
        <v>41</v>
      </c>
      <c r="E96" s="4" t="s">
        <v>0</v>
      </c>
      <c r="F96" s="30" t="s">
        <v>19</v>
      </c>
      <c r="G96" s="48">
        <v>267.56</v>
      </c>
      <c r="H96" s="57">
        <f t="shared" si="12"/>
        <v>535.12</v>
      </c>
      <c r="I96" s="68">
        <f t="shared" si="13"/>
        <v>328.22</v>
      </c>
      <c r="J96" s="68">
        <f>I96*1.2267</f>
        <v>402.62747400000001</v>
      </c>
      <c r="K96" s="69">
        <f t="shared" si="14"/>
        <v>805.25494800000001</v>
      </c>
    </row>
    <row r="97" spans="1:11" s="152" customFormat="1" ht="28.5" x14ac:dyDescent="0.2">
      <c r="A97" s="26" t="s">
        <v>241</v>
      </c>
      <c r="B97" s="6"/>
      <c r="C97" s="6"/>
      <c r="D97" s="5" t="s">
        <v>330</v>
      </c>
      <c r="E97" s="4" t="s">
        <v>244</v>
      </c>
      <c r="F97" s="30">
        <v>1</v>
      </c>
      <c r="G97" s="48"/>
      <c r="H97" s="57"/>
      <c r="I97" s="68">
        <v>731</v>
      </c>
      <c r="J97" s="68">
        <f>I97*1.2267</f>
        <v>896.71769999999992</v>
      </c>
      <c r="K97" s="69">
        <f t="shared" si="14"/>
        <v>896.71769999999992</v>
      </c>
    </row>
    <row r="98" spans="1:11" ht="28.5" x14ac:dyDescent="0.2">
      <c r="A98" s="26" t="s">
        <v>105</v>
      </c>
      <c r="B98" s="6"/>
      <c r="C98" s="6" t="s">
        <v>17</v>
      </c>
      <c r="D98" s="5" t="s">
        <v>44</v>
      </c>
      <c r="E98" s="4" t="s">
        <v>0</v>
      </c>
      <c r="F98" s="30">
        <v>1</v>
      </c>
      <c r="G98" s="48">
        <v>3750</v>
      </c>
      <c r="H98" s="57">
        <f t="shared" si="12"/>
        <v>3750</v>
      </c>
      <c r="I98" s="68">
        <f t="shared" si="13"/>
        <v>4600.13</v>
      </c>
      <c r="J98" s="68">
        <f>I98*1.2267</f>
        <v>5642.9794709999996</v>
      </c>
      <c r="K98" s="69">
        <f t="shared" si="14"/>
        <v>5642.9794709999996</v>
      </c>
    </row>
    <row r="99" spans="1:11" ht="63.75" x14ac:dyDescent="0.2">
      <c r="A99" s="26" t="s">
        <v>106</v>
      </c>
      <c r="B99" s="6" t="s">
        <v>7</v>
      </c>
      <c r="C99" s="6" t="s">
        <v>8</v>
      </c>
      <c r="D99" s="112" t="s">
        <v>167</v>
      </c>
      <c r="E99" s="6" t="s">
        <v>0</v>
      </c>
      <c r="F99" s="30">
        <v>8</v>
      </c>
      <c r="G99" s="48">
        <v>74.180000000000007</v>
      </c>
      <c r="H99" s="57">
        <f t="shared" si="12"/>
        <v>593.44000000000005</v>
      </c>
      <c r="I99" s="68">
        <v>209.46</v>
      </c>
      <c r="J99" s="68">
        <f>I99*1.2267</f>
        <v>256.94458199999997</v>
      </c>
      <c r="K99" s="69">
        <f t="shared" si="14"/>
        <v>2055.5566559999997</v>
      </c>
    </row>
    <row r="100" spans="1:11" ht="76.5" x14ac:dyDescent="0.2">
      <c r="A100" s="26" t="s">
        <v>107</v>
      </c>
      <c r="C100" s="6"/>
      <c r="D100" s="112" t="s">
        <v>168</v>
      </c>
      <c r="E100" s="6" t="s">
        <v>0</v>
      </c>
      <c r="F100" s="30">
        <v>42</v>
      </c>
      <c r="G100" s="48">
        <v>75.180000000000007</v>
      </c>
      <c r="H100" s="57">
        <f t="shared" si="12"/>
        <v>3157.56</v>
      </c>
      <c r="I100" s="68">
        <v>27.78</v>
      </c>
      <c r="J100" s="68">
        <f>I100*1.2267</f>
        <v>34.077725999999998</v>
      </c>
      <c r="K100" s="69">
        <f t="shared" si="14"/>
        <v>1431.264492</v>
      </c>
    </row>
    <row r="101" spans="1:11" s="124" customFormat="1" x14ac:dyDescent="0.2">
      <c r="A101" s="26" t="s">
        <v>108</v>
      </c>
      <c r="B101" s="3"/>
      <c r="C101" s="6"/>
      <c r="D101" s="112" t="s">
        <v>304</v>
      </c>
      <c r="E101" s="6" t="s">
        <v>0</v>
      </c>
      <c r="F101" s="30">
        <v>4</v>
      </c>
      <c r="G101" s="48"/>
      <c r="H101" s="57"/>
      <c r="I101" s="68">
        <v>35</v>
      </c>
      <c r="J101" s="68">
        <f>I101*1.2267</f>
        <v>42.9345</v>
      </c>
      <c r="K101" s="69">
        <f>F101*J101</f>
        <v>171.738</v>
      </c>
    </row>
    <row r="102" spans="1:11" s="124" customFormat="1" x14ac:dyDescent="0.2">
      <c r="A102" s="26" t="s">
        <v>109</v>
      </c>
      <c r="B102" s="3"/>
      <c r="C102" s="6"/>
      <c r="D102" s="112" t="s">
        <v>305</v>
      </c>
      <c r="E102" s="6" t="s">
        <v>0</v>
      </c>
      <c r="F102" s="30">
        <v>4</v>
      </c>
      <c r="G102" s="48"/>
      <c r="H102" s="57"/>
      <c r="I102" s="68">
        <v>135</v>
      </c>
      <c r="J102" s="68">
        <f>I102*1.2267</f>
        <v>165.60449999999997</v>
      </c>
      <c r="K102" s="69">
        <f>F102*J102</f>
        <v>662.41799999999989</v>
      </c>
    </row>
    <row r="103" spans="1:11" s="124" customFormat="1" ht="15" x14ac:dyDescent="0.25">
      <c r="A103" s="26" t="s">
        <v>110</v>
      </c>
      <c r="B103" s="3"/>
      <c r="C103" s="6"/>
      <c r="D103" t="s">
        <v>306</v>
      </c>
      <c r="E103" s="6" t="s">
        <v>0</v>
      </c>
      <c r="F103" s="30">
        <v>1</v>
      </c>
      <c r="G103" s="48"/>
      <c r="H103" s="57"/>
      <c r="I103" s="68">
        <v>1530</v>
      </c>
      <c r="J103" s="68">
        <f>I103*1.2267</f>
        <v>1876.8509999999999</v>
      </c>
      <c r="K103" s="69">
        <f>F103*J103</f>
        <v>1876.8509999999999</v>
      </c>
    </row>
    <row r="104" spans="1:11" s="124" customFormat="1" x14ac:dyDescent="0.2">
      <c r="A104" s="26" t="s">
        <v>111</v>
      </c>
      <c r="B104" s="3"/>
      <c r="C104" s="6"/>
      <c r="D104" s="112" t="s">
        <v>307</v>
      </c>
      <c r="E104" s="6" t="s">
        <v>225</v>
      </c>
      <c r="F104" s="30">
        <v>135.69999999999999</v>
      </c>
      <c r="G104" s="48"/>
      <c r="H104" s="57"/>
      <c r="I104" s="68">
        <v>5.65</v>
      </c>
      <c r="J104" s="68">
        <f>I104*1.2267</f>
        <v>6.9308550000000002</v>
      </c>
      <c r="K104" s="69">
        <f>F104*J104</f>
        <v>940.51702349999994</v>
      </c>
    </row>
    <row r="105" spans="1:11" ht="171" x14ac:dyDescent="0.2">
      <c r="A105" s="26" t="s">
        <v>131</v>
      </c>
      <c r="B105" s="72" t="s">
        <v>143</v>
      </c>
      <c r="C105" s="6" t="s">
        <v>141</v>
      </c>
      <c r="D105" s="5" t="s">
        <v>173</v>
      </c>
      <c r="E105" s="4" t="s">
        <v>0</v>
      </c>
      <c r="F105" s="30">
        <v>12</v>
      </c>
      <c r="G105" s="48">
        <v>109.27</v>
      </c>
      <c r="H105" s="57">
        <f t="shared" si="12"/>
        <v>1311.24</v>
      </c>
      <c r="I105" s="68">
        <v>232</v>
      </c>
      <c r="J105" s="68">
        <f>I105*1.2267</f>
        <v>284.59439999999995</v>
      </c>
      <c r="K105" s="69">
        <f t="shared" si="14"/>
        <v>3415.1327999999994</v>
      </c>
    </row>
    <row r="106" spans="1:11" ht="28.5" x14ac:dyDescent="0.2">
      <c r="A106" s="26" t="s">
        <v>104</v>
      </c>
      <c r="B106" s="6" t="s">
        <v>11</v>
      </c>
      <c r="C106" s="6" t="s">
        <v>8</v>
      </c>
      <c r="D106" s="5" t="s">
        <v>180</v>
      </c>
      <c r="E106" s="4" t="s">
        <v>0</v>
      </c>
      <c r="F106" s="30">
        <v>6</v>
      </c>
      <c r="G106" s="48">
        <v>16</v>
      </c>
      <c r="H106" s="57">
        <f t="shared" si="12"/>
        <v>96</v>
      </c>
      <c r="I106" s="68">
        <v>23.35</v>
      </c>
      <c r="J106" s="68">
        <f>I106*1.2267</f>
        <v>28.643445</v>
      </c>
      <c r="K106" s="69">
        <f t="shared" si="14"/>
        <v>171.86067</v>
      </c>
    </row>
    <row r="107" spans="1:11" ht="28.5" x14ac:dyDescent="0.2">
      <c r="A107" s="26" t="s">
        <v>112</v>
      </c>
      <c r="B107" s="6" t="s">
        <v>143</v>
      </c>
      <c r="C107" s="6" t="s">
        <v>141</v>
      </c>
      <c r="D107" s="5" t="s">
        <v>312</v>
      </c>
      <c r="E107" s="4" t="s">
        <v>0</v>
      </c>
      <c r="F107" s="30">
        <v>26</v>
      </c>
      <c r="G107" s="48">
        <v>16</v>
      </c>
      <c r="H107" s="57">
        <f t="shared" si="12"/>
        <v>416</v>
      </c>
      <c r="I107" s="68">
        <v>20.94</v>
      </c>
      <c r="J107" s="68">
        <f>I107*1.2267</f>
        <v>25.687097999999999</v>
      </c>
      <c r="K107" s="69">
        <f t="shared" si="14"/>
        <v>667.86454800000001</v>
      </c>
    </row>
    <row r="108" spans="1:11" ht="28.5" x14ac:dyDescent="0.2">
      <c r="A108" s="26" t="s">
        <v>113</v>
      </c>
      <c r="B108" s="6" t="s">
        <v>12</v>
      </c>
      <c r="C108" s="6" t="s">
        <v>8</v>
      </c>
      <c r="D108" s="5" t="s">
        <v>170</v>
      </c>
      <c r="E108" s="4" t="s">
        <v>0</v>
      </c>
      <c r="F108" s="30">
        <v>1</v>
      </c>
      <c r="G108" s="48">
        <v>16</v>
      </c>
      <c r="H108" s="57">
        <f t="shared" si="12"/>
        <v>16</v>
      </c>
      <c r="I108" s="68">
        <v>23.35</v>
      </c>
      <c r="J108" s="68">
        <f>I108*1.2267</f>
        <v>28.643445</v>
      </c>
      <c r="K108" s="69">
        <f t="shared" si="14"/>
        <v>28.643445</v>
      </c>
    </row>
    <row r="109" spans="1:11" ht="28.5" x14ac:dyDescent="0.2">
      <c r="A109" s="26" t="s">
        <v>114</v>
      </c>
      <c r="B109" s="6" t="s">
        <v>142</v>
      </c>
      <c r="C109" s="6" t="s">
        <v>141</v>
      </c>
      <c r="D109" s="5" t="s">
        <v>171</v>
      </c>
      <c r="E109" s="4" t="s">
        <v>0</v>
      </c>
      <c r="F109" s="30">
        <v>1</v>
      </c>
      <c r="G109" s="48">
        <v>17</v>
      </c>
      <c r="H109" s="57">
        <f t="shared" si="12"/>
        <v>17</v>
      </c>
      <c r="I109" s="68">
        <v>25.6</v>
      </c>
      <c r="J109" s="68">
        <f>I109*1.2267</f>
        <v>31.40352</v>
      </c>
      <c r="K109" s="69">
        <f t="shared" si="14"/>
        <v>31.40352</v>
      </c>
    </row>
    <row r="110" spans="1:11" ht="28.5" x14ac:dyDescent="0.2">
      <c r="A110" s="26" t="s">
        <v>308</v>
      </c>
      <c r="B110" s="6" t="s">
        <v>14</v>
      </c>
      <c r="C110" s="6" t="s">
        <v>8</v>
      </c>
      <c r="D110" s="5" t="s">
        <v>172</v>
      </c>
      <c r="E110" s="4" t="s">
        <v>0</v>
      </c>
      <c r="F110" s="30">
        <v>4</v>
      </c>
      <c r="G110" s="48">
        <v>18</v>
      </c>
      <c r="H110" s="57">
        <f t="shared" si="12"/>
        <v>72</v>
      </c>
      <c r="I110" s="68">
        <v>18.899999999999999</v>
      </c>
      <c r="J110" s="68">
        <f>I110*1.2267</f>
        <v>23.184629999999995</v>
      </c>
      <c r="K110" s="69">
        <f t="shared" si="14"/>
        <v>92.73851999999998</v>
      </c>
    </row>
    <row r="111" spans="1:11" ht="171" x14ac:dyDescent="0.2">
      <c r="A111" s="26" t="s">
        <v>309</v>
      </c>
      <c r="B111" s="6" t="s">
        <v>175</v>
      </c>
      <c r="C111" s="6" t="s">
        <v>8</v>
      </c>
      <c r="D111" s="5" t="s">
        <v>202</v>
      </c>
      <c r="E111" s="4" t="s">
        <v>0</v>
      </c>
      <c r="F111" s="30">
        <v>50</v>
      </c>
      <c r="G111" s="48">
        <v>18</v>
      </c>
      <c r="H111" s="57">
        <f t="shared" si="12"/>
        <v>900</v>
      </c>
      <c r="I111" s="68">
        <v>410</v>
      </c>
      <c r="J111" s="68">
        <f>I111*1.2267</f>
        <v>502.94699999999995</v>
      </c>
      <c r="K111" s="69">
        <f t="shared" si="14"/>
        <v>25147.35</v>
      </c>
    </row>
    <row r="112" spans="1:11" s="123" customFormat="1" ht="28.5" x14ac:dyDescent="0.2">
      <c r="A112" s="26" t="s">
        <v>310</v>
      </c>
      <c r="B112" s="6" t="s">
        <v>227</v>
      </c>
      <c r="C112" s="6" t="s">
        <v>8</v>
      </c>
      <c r="D112" s="5" t="s">
        <v>228</v>
      </c>
      <c r="E112" s="4" t="s">
        <v>225</v>
      </c>
      <c r="F112" s="30">
        <v>12</v>
      </c>
      <c r="G112" s="48">
        <v>18</v>
      </c>
      <c r="H112" s="57">
        <f t="shared" si="12"/>
        <v>216</v>
      </c>
      <c r="I112" s="68">
        <v>113.23</v>
      </c>
      <c r="J112" s="68">
        <f>I112*1.2267</f>
        <v>138.89924099999999</v>
      </c>
      <c r="K112" s="69">
        <f t="shared" si="14"/>
        <v>1666.790892</v>
      </c>
    </row>
    <row r="113" spans="1:11" s="123" customFormat="1" ht="42.75" x14ac:dyDescent="0.2">
      <c r="A113" s="26" t="s">
        <v>311</v>
      </c>
      <c r="B113" s="6" t="s">
        <v>229</v>
      </c>
      <c r="C113" s="6" t="s">
        <v>8</v>
      </c>
      <c r="D113" s="5" t="s">
        <v>230</v>
      </c>
      <c r="E113" s="4" t="s">
        <v>225</v>
      </c>
      <c r="F113" s="30">
        <v>12</v>
      </c>
      <c r="G113" s="48">
        <v>18</v>
      </c>
      <c r="H113" s="57">
        <f t="shared" si="12"/>
        <v>216</v>
      </c>
      <c r="I113" s="68">
        <v>475.94</v>
      </c>
      <c r="J113" s="68">
        <f>I113*1.2267</f>
        <v>583.835598</v>
      </c>
      <c r="K113" s="69">
        <f t="shared" si="14"/>
        <v>7006.0271759999996</v>
      </c>
    </row>
    <row r="114" spans="1:11" s="123" customFormat="1" x14ac:dyDescent="0.2">
      <c r="A114" s="26" t="s">
        <v>332</v>
      </c>
      <c r="B114" s="6" t="s">
        <v>242</v>
      </c>
      <c r="C114" s="6" t="s">
        <v>8</v>
      </c>
      <c r="D114" s="5" t="s">
        <v>243</v>
      </c>
      <c r="E114" s="4" t="s">
        <v>244</v>
      </c>
      <c r="F114" s="30">
        <v>1</v>
      </c>
      <c r="G114" s="48">
        <v>18</v>
      </c>
      <c r="H114" s="57">
        <f t="shared" ref="H114" si="15">IF(E114=" "," ",ROUND(F114*G114,2))</f>
        <v>18</v>
      </c>
      <c r="I114" s="68">
        <v>18350</v>
      </c>
      <c r="J114" s="68">
        <f>I114*1.2267</f>
        <v>22509.945</v>
      </c>
      <c r="K114" s="69">
        <f t="shared" ref="K114" si="16">F114*J114</f>
        <v>22509.945</v>
      </c>
    </row>
    <row r="115" spans="1:11" s="123" customFormat="1" ht="15" x14ac:dyDescent="0.2">
      <c r="A115" s="153" t="s">
        <v>199</v>
      </c>
      <c r="B115" s="154"/>
      <c r="C115" s="154"/>
      <c r="D115" s="154"/>
      <c r="E115" s="154"/>
      <c r="F115" s="154"/>
      <c r="G115" s="155"/>
      <c r="H115" s="135"/>
      <c r="I115" s="132"/>
      <c r="J115" s="136"/>
      <c r="K115" s="134">
        <f>SUM(K77:K114)</f>
        <v>107461.99123350001</v>
      </c>
    </row>
    <row r="116" spans="1:11" s="123" customFormat="1" ht="15" x14ac:dyDescent="0.2">
      <c r="A116" s="27">
        <v>7</v>
      </c>
      <c r="B116" s="28"/>
      <c r="C116" s="28"/>
      <c r="D116" s="8" t="s">
        <v>322</v>
      </c>
      <c r="E116" s="40"/>
      <c r="F116" s="29"/>
      <c r="G116" s="47"/>
      <c r="H116" s="56"/>
      <c r="I116" s="66"/>
      <c r="J116" s="68"/>
      <c r="K116" s="69"/>
    </row>
    <row r="117" spans="1:11" s="123" customFormat="1" x14ac:dyDescent="0.2">
      <c r="A117" s="26" t="s">
        <v>115</v>
      </c>
      <c r="B117" s="6">
        <v>72297</v>
      </c>
      <c r="C117" s="6" t="s">
        <v>8</v>
      </c>
      <c r="D117" s="5" t="s">
        <v>20</v>
      </c>
      <c r="E117" s="4" t="s">
        <v>0</v>
      </c>
      <c r="F117" s="30" t="s">
        <v>1</v>
      </c>
      <c r="G117" s="48">
        <v>32.68</v>
      </c>
      <c r="H117" s="57">
        <f t="shared" ref="H117:H156" si="17">IF(E117=" "," ",ROUND(F117*G117,2))</f>
        <v>32.68</v>
      </c>
      <c r="I117" s="68">
        <f t="shared" ref="I117:I126" si="18">IF(E117=" "," ",ROUND(G117*(1+$K$9),2))</f>
        <v>40.090000000000003</v>
      </c>
      <c r="J117" s="68">
        <f>I117*1.2267</f>
        <v>49.178403000000003</v>
      </c>
      <c r="K117" s="69">
        <f t="shared" ref="K117:K156" si="19">F117*J117</f>
        <v>49.178403000000003</v>
      </c>
    </row>
    <row r="118" spans="1:11" s="123" customFormat="1" x14ac:dyDescent="0.2">
      <c r="A118" s="26" t="s">
        <v>116</v>
      </c>
      <c r="B118" s="6">
        <v>72297</v>
      </c>
      <c r="C118" s="6" t="s">
        <v>8</v>
      </c>
      <c r="D118" s="5" t="s">
        <v>21</v>
      </c>
      <c r="E118" s="4" t="s">
        <v>0</v>
      </c>
      <c r="F118" s="30" t="s">
        <v>18</v>
      </c>
      <c r="G118" s="48">
        <v>32.68</v>
      </c>
      <c r="H118" s="57">
        <f t="shared" si="17"/>
        <v>326.8</v>
      </c>
      <c r="I118" s="68">
        <f t="shared" si="18"/>
        <v>40.090000000000003</v>
      </c>
      <c r="J118" s="68">
        <f>I118*1.2267</f>
        <v>49.178403000000003</v>
      </c>
      <c r="K118" s="69">
        <f t="shared" si="19"/>
        <v>491.78403000000003</v>
      </c>
    </row>
    <row r="119" spans="1:11" s="123" customFormat="1" x14ac:dyDescent="0.2">
      <c r="A119" s="26" t="s">
        <v>117</v>
      </c>
      <c r="B119" s="6" t="s">
        <v>22</v>
      </c>
      <c r="C119" s="6" t="s">
        <v>8</v>
      </c>
      <c r="D119" s="5" t="s">
        <v>23</v>
      </c>
      <c r="E119" s="4" t="s">
        <v>0</v>
      </c>
      <c r="F119" s="30" t="s">
        <v>1</v>
      </c>
      <c r="G119" s="48">
        <v>114.84</v>
      </c>
      <c r="H119" s="57">
        <f t="shared" si="17"/>
        <v>114.84</v>
      </c>
      <c r="I119" s="68">
        <f t="shared" si="18"/>
        <v>140.87</v>
      </c>
      <c r="J119" s="68">
        <f>I119*1.2267</f>
        <v>172.805229</v>
      </c>
      <c r="K119" s="69">
        <f t="shared" si="19"/>
        <v>172.805229</v>
      </c>
    </row>
    <row r="120" spans="1:11" s="123" customFormat="1" x14ac:dyDescent="0.2">
      <c r="A120" s="26" t="s">
        <v>118</v>
      </c>
      <c r="B120" s="6">
        <v>72677</v>
      </c>
      <c r="C120" s="6" t="s">
        <v>8</v>
      </c>
      <c r="D120" s="5" t="s">
        <v>24</v>
      </c>
      <c r="E120" s="4" t="s">
        <v>0</v>
      </c>
      <c r="F120" s="30" t="s">
        <v>25</v>
      </c>
      <c r="G120" s="48">
        <v>36.659999999999997</v>
      </c>
      <c r="H120" s="57">
        <f t="shared" si="17"/>
        <v>403.26</v>
      </c>
      <c r="I120" s="68">
        <f t="shared" si="18"/>
        <v>44.97</v>
      </c>
      <c r="J120" s="68">
        <f>I120*1.2267</f>
        <v>55.164698999999992</v>
      </c>
      <c r="K120" s="69">
        <f t="shared" si="19"/>
        <v>606.81168899999989</v>
      </c>
    </row>
    <row r="121" spans="1:11" s="123" customFormat="1" x14ac:dyDescent="0.2">
      <c r="A121" s="26" t="s">
        <v>119</v>
      </c>
      <c r="B121" s="6" t="s">
        <v>22</v>
      </c>
      <c r="C121" s="6" t="s">
        <v>8</v>
      </c>
      <c r="D121" s="5" t="s">
        <v>26</v>
      </c>
      <c r="E121" s="4" t="s">
        <v>0</v>
      </c>
      <c r="F121" s="30" t="s">
        <v>19</v>
      </c>
      <c r="G121" s="48">
        <v>114.84</v>
      </c>
      <c r="H121" s="57">
        <f t="shared" si="17"/>
        <v>229.68</v>
      </c>
      <c r="I121" s="68">
        <f t="shared" si="18"/>
        <v>140.87</v>
      </c>
      <c r="J121" s="68">
        <f>I121*1.2267</f>
        <v>172.805229</v>
      </c>
      <c r="K121" s="69">
        <f t="shared" si="19"/>
        <v>345.61045799999999</v>
      </c>
    </row>
    <row r="122" spans="1:11" s="123" customFormat="1" x14ac:dyDescent="0.2">
      <c r="A122" s="26" t="s">
        <v>120</v>
      </c>
      <c r="B122" s="6">
        <v>72715</v>
      </c>
      <c r="C122" s="6" t="s">
        <v>8</v>
      </c>
      <c r="D122" s="5" t="s">
        <v>27</v>
      </c>
      <c r="E122" s="4" t="s">
        <v>13</v>
      </c>
      <c r="F122" s="30" t="s">
        <v>28</v>
      </c>
      <c r="G122" s="48">
        <v>79.81</v>
      </c>
      <c r="H122" s="57">
        <f t="shared" si="17"/>
        <v>4909.91</v>
      </c>
      <c r="I122" s="68">
        <f t="shared" si="18"/>
        <v>97.9</v>
      </c>
      <c r="J122" s="68">
        <f>I122*1.2267</f>
        <v>120.09393</v>
      </c>
      <c r="K122" s="69">
        <f t="shared" si="19"/>
        <v>7388.1785736000002</v>
      </c>
    </row>
    <row r="123" spans="1:11" s="123" customFormat="1" x14ac:dyDescent="0.2">
      <c r="A123" s="26" t="s">
        <v>187</v>
      </c>
      <c r="B123" s="6"/>
      <c r="C123" s="6" t="s">
        <v>17</v>
      </c>
      <c r="D123" s="5" t="s">
        <v>29</v>
      </c>
      <c r="E123" s="4" t="s">
        <v>0</v>
      </c>
      <c r="F123" s="30" t="s">
        <v>15</v>
      </c>
      <c r="G123" s="48">
        <v>45</v>
      </c>
      <c r="H123" s="57">
        <f t="shared" si="17"/>
        <v>135</v>
      </c>
      <c r="I123" s="68">
        <f t="shared" si="18"/>
        <v>55.2</v>
      </c>
      <c r="J123" s="68">
        <f>I123*1.2267</f>
        <v>67.713840000000005</v>
      </c>
      <c r="K123" s="69">
        <f t="shared" si="19"/>
        <v>203.14152000000001</v>
      </c>
    </row>
    <row r="124" spans="1:11" s="123" customFormat="1" x14ac:dyDescent="0.2">
      <c r="A124" s="26" t="s">
        <v>188</v>
      </c>
      <c r="B124" s="6"/>
      <c r="C124" s="6" t="s">
        <v>17</v>
      </c>
      <c r="D124" s="5" t="s">
        <v>30</v>
      </c>
      <c r="E124" s="4" t="s">
        <v>0</v>
      </c>
      <c r="F124" s="30">
        <v>3</v>
      </c>
      <c r="G124" s="48">
        <v>290</v>
      </c>
      <c r="H124" s="57">
        <f t="shared" si="17"/>
        <v>870</v>
      </c>
      <c r="I124" s="68">
        <f t="shared" si="18"/>
        <v>355.74</v>
      </c>
      <c r="J124" s="68">
        <f>I124*1.2267</f>
        <v>436.386258</v>
      </c>
      <c r="K124" s="69">
        <f t="shared" si="19"/>
        <v>1309.158774</v>
      </c>
    </row>
    <row r="125" spans="1:11" s="123" customFormat="1" ht="28.5" x14ac:dyDescent="0.2">
      <c r="A125" s="26" t="s">
        <v>189</v>
      </c>
      <c r="B125" s="6"/>
      <c r="C125" s="6" t="s">
        <v>17</v>
      </c>
      <c r="D125" s="5" t="s">
        <v>31</v>
      </c>
      <c r="E125" s="4" t="s">
        <v>0</v>
      </c>
      <c r="F125" s="30" t="s">
        <v>19</v>
      </c>
      <c r="G125" s="48">
        <v>8</v>
      </c>
      <c r="H125" s="57">
        <f t="shared" si="17"/>
        <v>16</v>
      </c>
      <c r="I125" s="68">
        <f t="shared" si="18"/>
        <v>9.81</v>
      </c>
      <c r="J125" s="68">
        <f>I125*1.2267</f>
        <v>12.033927</v>
      </c>
      <c r="K125" s="69">
        <f t="shared" si="19"/>
        <v>24.067854000000001</v>
      </c>
    </row>
    <row r="126" spans="1:11" s="123" customFormat="1" x14ac:dyDescent="0.2">
      <c r="A126" s="26" t="s">
        <v>248</v>
      </c>
      <c r="B126" s="6"/>
      <c r="C126" s="6" t="s">
        <v>17</v>
      </c>
      <c r="D126" s="5" t="s">
        <v>32</v>
      </c>
      <c r="E126" s="4" t="s">
        <v>0</v>
      </c>
      <c r="F126" s="30" t="s">
        <v>19</v>
      </c>
      <c r="G126" s="48">
        <v>35</v>
      </c>
      <c r="H126" s="57">
        <f t="shared" si="17"/>
        <v>70</v>
      </c>
      <c r="I126" s="68">
        <f t="shared" si="18"/>
        <v>42.93</v>
      </c>
      <c r="J126" s="68">
        <f>I126*1.2267</f>
        <v>52.662230999999998</v>
      </c>
      <c r="K126" s="69">
        <f t="shared" si="19"/>
        <v>105.324462</v>
      </c>
    </row>
    <row r="127" spans="1:11" s="123" customFormat="1" x14ac:dyDescent="0.2">
      <c r="A127" s="26" t="s">
        <v>249</v>
      </c>
      <c r="B127" s="6"/>
      <c r="C127" s="6" t="s">
        <v>17</v>
      </c>
      <c r="D127" s="5" t="s">
        <v>186</v>
      </c>
      <c r="E127" s="4" t="s">
        <v>0</v>
      </c>
      <c r="F127" s="30">
        <v>6</v>
      </c>
      <c r="G127" s="48">
        <v>270</v>
      </c>
      <c r="H127" s="57">
        <f t="shared" si="17"/>
        <v>1620</v>
      </c>
      <c r="I127" s="68">
        <v>337</v>
      </c>
      <c r="J127" s="68">
        <f>I127*1.2267</f>
        <v>413.39789999999999</v>
      </c>
      <c r="K127" s="69">
        <f t="shared" si="19"/>
        <v>2480.3874000000001</v>
      </c>
    </row>
    <row r="128" spans="1:11" s="123" customFormat="1" x14ac:dyDescent="0.2">
      <c r="A128" s="26" t="s">
        <v>250</v>
      </c>
      <c r="B128" s="6">
        <v>72677</v>
      </c>
      <c r="C128" s="6" t="s">
        <v>8</v>
      </c>
      <c r="D128" s="5" t="s">
        <v>33</v>
      </c>
      <c r="E128" s="4" t="s">
        <v>0</v>
      </c>
      <c r="F128" s="30" t="s">
        <v>19</v>
      </c>
      <c r="G128" s="48">
        <v>36.659999999999997</v>
      </c>
      <c r="H128" s="57">
        <f t="shared" si="17"/>
        <v>73.319999999999993</v>
      </c>
      <c r="I128" s="68">
        <f t="shared" ref="I128:I140" si="20">IF(E128=" "," ",ROUND(G128*(1+$K$9),2))</f>
        <v>44.97</v>
      </c>
      <c r="J128" s="68">
        <f>I128*1.2267</f>
        <v>55.164698999999992</v>
      </c>
      <c r="K128" s="69">
        <f t="shared" si="19"/>
        <v>110.32939799999998</v>
      </c>
    </row>
    <row r="129" spans="1:11" s="123" customFormat="1" x14ac:dyDescent="0.2">
      <c r="A129" s="26" t="s">
        <v>251</v>
      </c>
      <c r="B129" s="73"/>
      <c r="C129" s="73" t="s">
        <v>17</v>
      </c>
      <c r="D129" s="74" t="s">
        <v>34</v>
      </c>
      <c r="E129" s="75" t="s">
        <v>0</v>
      </c>
      <c r="F129" s="76" t="s">
        <v>19</v>
      </c>
      <c r="G129" s="48">
        <v>24</v>
      </c>
      <c r="H129" s="57">
        <f t="shared" si="17"/>
        <v>48</v>
      </c>
      <c r="I129" s="68">
        <f t="shared" si="20"/>
        <v>29.44</v>
      </c>
      <c r="J129" s="68">
        <f>I129*1.2267</f>
        <v>36.114047999999997</v>
      </c>
      <c r="K129" s="69">
        <f t="shared" si="19"/>
        <v>72.228095999999994</v>
      </c>
    </row>
    <row r="130" spans="1:11" s="123" customFormat="1" x14ac:dyDescent="0.2">
      <c r="A130" s="26" t="s">
        <v>252</v>
      </c>
      <c r="B130" s="73"/>
      <c r="C130" s="73" t="s">
        <v>17</v>
      </c>
      <c r="D130" s="74" t="s">
        <v>35</v>
      </c>
      <c r="E130" s="75" t="s">
        <v>0</v>
      </c>
      <c r="F130" s="76" t="s">
        <v>19</v>
      </c>
      <c r="G130" s="48">
        <v>259</v>
      </c>
      <c r="H130" s="57">
        <f t="shared" si="17"/>
        <v>518</v>
      </c>
      <c r="I130" s="68">
        <f t="shared" si="20"/>
        <v>317.72000000000003</v>
      </c>
      <c r="J130" s="68">
        <f>I130*1.2267</f>
        <v>389.74712399999999</v>
      </c>
      <c r="K130" s="69">
        <f t="shared" si="19"/>
        <v>779.49424799999997</v>
      </c>
    </row>
    <row r="131" spans="1:11" s="123" customFormat="1" x14ac:dyDescent="0.2">
      <c r="A131" s="26" t="s">
        <v>253</v>
      </c>
      <c r="B131" s="73"/>
      <c r="C131" s="73" t="s">
        <v>17</v>
      </c>
      <c r="D131" s="74" t="s">
        <v>36</v>
      </c>
      <c r="E131" s="75" t="s">
        <v>0</v>
      </c>
      <c r="F131" s="76" t="s">
        <v>19</v>
      </c>
      <c r="G131" s="48">
        <v>199</v>
      </c>
      <c r="H131" s="57">
        <f t="shared" si="17"/>
        <v>398</v>
      </c>
      <c r="I131" s="68">
        <f t="shared" si="20"/>
        <v>244.11</v>
      </c>
      <c r="J131" s="68">
        <f>I131*1.2267</f>
        <v>299.44973699999997</v>
      </c>
      <c r="K131" s="69">
        <f t="shared" si="19"/>
        <v>598.89947399999994</v>
      </c>
    </row>
    <row r="132" spans="1:11" s="123" customFormat="1" x14ac:dyDescent="0.2">
      <c r="A132" s="26" t="s">
        <v>254</v>
      </c>
      <c r="B132" s="73"/>
      <c r="C132" s="73" t="s">
        <v>17</v>
      </c>
      <c r="D132" s="74" t="s">
        <v>37</v>
      </c>
      <c r="E132" s="75" t="s">
        <v>0</v>
      </c>
      <c r="F132" s="76" t="s">
        <v>1</v>
      </c>
      <c r="G132" s="48">
        <v>65</v>
      </c>
      <c r="H132" s="57">
        <f t="shared" si="17"/>
        <v>65</v>
      </c>
      <c r="I132" s="68">
        <f t="shared" si="20"/>
        <v>79.739999999999995</v>
      </c>
      <c r="J132" s="68">
        <f>I132*1.2267</f>
        <v>97.817057999999989</v>
      </c>
      <c r="K132" s="69">
        <f t="shared" si="19"/>
        <v>97.817057999999989</v>
      </c>
    </row>
    <row r="133" spans="1:11" s="123" customFormat="1" x14ac:dyDescent="0.2">
      <c r="A133" s="26" t="s">
        <v>255</v>
      </c>
      <c r="B133" s="73"/>
      <c r="C133" s="73" t="s">
        <v>17</v>
      </c>
      <c r="D133" s="74" t="s">
        <v>38</v>
      </c>
      <c r="E133" s="75" t="s">
        <v>0</v>
      </c>
      <c r="F133" s="76" t="s">
        <v>1</v>
      </c>
      <c r="G133" s="48">
        <v>66.5</v>
      </c>
      <c r="H133" s="57">
        <f t="shared" si="17"/>
        <v>66.5</v>
      </c>
      <c r="I133" s="68">
        <f t="shared" si="20"/>
        <v>81.58</v>
      </c>
      <c r="J133" s="68">
        <f>I133*1.2267</f>
        <v>100.07418599999998</v>
      </c>
      <c r="K133" s="69">
        <f t="shared" si="19"/>
        <v>100.07418599999998</v>
      </c>
    </row>
    <row r="134" spans="1:11" s="123" customFormat="1" x14ac:dyDescent="0.2">
      <c r="A134" s="26" t="s">
        <v>256</v>
      </c>
      <c r="B134" s="73"/>
      <c r="C134" s="73" t="s">
        <v>17</v>
      </c>
      <c r="D134" s="74" t="s">
        <v>39</v>
      </c>
      <c r="E134" s="75" t="s">
        <v>0</v>
      </c>
      <c r="F134" s="76" t="s">
        <v>1</v>
      </c>
      <c r="G134" s="48">
        <v>198</v>
      </c>
      <c r="H134" s="57">
        <f t="shared" si="17"/>
        <v>198</v>
      </c>
      <c r="I134" s="68">
        <f t="shared" si="20"/>
        <v>242.89</v>
      </c>
      <c r="J134" s="68">
        <f>I134*1.2267</f>
        <v>297.95316299999996</v>
      </c>
      <c r="K134" s="69">
        <f t="shared" si="19"/>
        <v>297.95316299999996</v>
      </c>
    </row>
    <row r="135" spans="1:11" s="123" customFormat="1" x14ac:dyDescent="0.2">
      <c r="A135" s="26" t="s">
        <v>257</v>
      </c>
      <c r="B135" s="73"/>
      <c r="C135" s="73" t="s">
        <v>17</v>
      </c>
      <c r="D135" s="74" t="s">
        <v>144</v>
      </c>
      <c r="E135" s="75" t="s">
        <v>0</v>
      </c>
      <c r="F135" s="76" t="s">
        <v>16</v>
      </c>
      <c r="G135" s="48">
        <v>99.9</v>
      </c>
      <c r="H135" s="57">
        <f t="shared" si="17"/>
        <v>499.5</v>
      </c>
      <c r="I135" s="68">
        <f t="shared" si="20"/>
        <v>122.55</v>
      </c>
      <c r="J135" s="68">
        <f>I135*1.2267</f>
        <v>150.33208499999998</v>
      </c>
      <c r="K135" s="69">
        <f t="shared" si="19"/>
        <v>751.66042499999992</v>
      </c>
    </row>
    <row r="136" spans="1:11" s="123" customFormat="1" x14ac:dyDescent="0.2">
      <c r="A136" s="26" t="s">
        <v>258</v>
      </c>
      <c r="B136" s="6" t="s">
        <v>40</v>
      </c>
      <c r="C136" s="6" t="s">
        <v>8</v>
      </c>
      <c r="D136" s="5" t="s">
        <v>41</v>
      </c>
      <c r="E136" s="4" t="s">
        <v>0</v>
      </c>
      <c r="F136" s="30" t="s">
        <v>19</v>
      </c>
      <c r="G136" s="48">
        <v>267.56</v>
      </c>
      <c r="H136" s="57">
        <f t="shared" si="17"/>
        <v>535.12</v>
      </c>
      <c r="I136" s="68">
        <f t="shared" si="20"/>
        <v>328.22</v>
      </c>
      <c r="J136" s="68">
        <f>I136*1.2267</f>
        <v>402.62747400000001</v>
      </c>
      <c r="K136" s="69">
        <f t="shared" si="19"/>
        <v>805.25494800000001</v>
      </c>
    </row>
    <row r="137" spans="1:11" s="123" customFormat="1" x14ac:dyDescent="0.2">
      <c r="A137" s="26" t="s">
        <v>259</v>
      </c>
      <c r="B137" s="6">
        <v>72947</v>
      </c>
      <c r="C137" s="6" t="s">
        <v>8</v>
      </c>
      <c r="D137" s="5" t="s">
        <v>42</v>
      </c>
      <c r="E137" s="4" t="s">
        <v>9</v>
      </c>
      <c r="F137" s="30" t="s">
        <v>10</v>
      </c>
      <c r="G137" s="48">
        <v>16.27</v>
      </c>
      <c r="H137" s="57">
        <f t="shared" si="17"/>
        <v>97.62</v>
      </c>
      <c r="I137" s="68">
        <f t="shared" si="20"/>
        <v>19.96</v>
      </c>
      <c r="J137" s="68">
        <f>I137*1.2267</f>
        <v>24.484932000000001</v>
      </c>
      <c r="K137" s="69">
        <f t="shared" si="19"/>
        <v>146.909592</v>
      </c>
    </row>
    <row r="138" spans="1:11" s="123" customFormat="1" x14ac:dyDescent="0.2">
      <c r="A138" s="26" t="s">
        <v>260</v>
      </c>
      <c r="B138" s="6">
        <v>72947</v>
      </c>
      <c r="C138" s="6" t="s">
        <v>8</v>
      </c>
      <c r="D138" s="5" t="s">
        <v>43</v>
      </c>
      <c r="E138" s="4" t="s">
        <v>9</v>
      </c>
      <c r="F138" s="30" t="s">
        <v>19</v>
      </c>
      <c r="G138" s="48">
        <v>16.27</v>
      </c>
      <c r="H138" s="57">
        <f t="shared" si="17"/>
        <v>32.54</v>
      </c>
      <c r="I138" s="68">
        <f t="shared" si="20"/>
        <v>19.96</v>
      </c>
      <c r="J138" s="68">
        <f>I138*1.2267</f>
        <v>24.484932000000001</v>
      </c>
      <c r="K138" s="69">
        <f t="shared" si="19"/>
        <v>48.969864000000001</v>
      </c>
    </row>
    <row r="139" spans="1:11" s="152" customFormat="1" ht="28.5" x14ac:dyDescent="0.2">
      <c r="A139" s="26" t="s">
        <v>261</v>
      </c>
      <c r="B139" s="6"/>
      <c r="C139" s="6"/>
      <c r="D139" s="5" t="s">
        <v>330</v>
      </c>
      <c r="E139" s="4" t="s">
        <v>244</v>
      </c>
      <c r="F139" s="30">
        <v>1</v>
      </c>
      <c r="G139" s="48"/>
      <c r="H139" s="57"/>
      <c r="I139" s="68">
        <v>731</v>
      </c>
      <c r="J139" s="68">
        <f>I139*1.2267</f>
        <v>896.71769999999992</v>
      </c>
      <c r="K139" s="69">
        <f t="shared" si="19"/>
        <v>896.71769999999992</v>
      </c>
    </row>
    <row r="140" spans="1:11" s="123" customFormat="1" ht="28.5" x14ac:dyDescent="0.2">
      <c r="A140" s="26" t="s">
        <v>262</v>
      </c>
      <c r="B140" s="6"/>
      <c r="C140" s="6" t="s">
        <v>17</v>
      </c>
      <c r="D140" s="5" t="s">
        <v>44</v>
      </c>
      <c r="E140" s="4" t="s">
        <v>0</v>
      </c>
      <c r="F140" s="30">
        <v>1</v>
      </c>
      <c r="G140" s="48">
        <v>3750</v>
      </c>
      <c r="H140" s="57">
        <f t="shared" si="17"/>
        <v>3750</v>
      </c>
      <c r="I140" s="68">
        <f t="shared" si="20"/>
        <v>4600.13</v>
      </c>
      <c r="J140" s="68">
        <f>I140*1.2267</f>
        <v>5642.9794709999996</v>
      </c>
      <c r="K140" s="69">
        <f t="shared" si="19"/>
        <v>5642.9794709999996</v>
      </c>
    </row>
    <row r="141" spans="1:11" s="123" customFormat="1" ht="63.75" x14ac:dyDescent="0.2">
      <c r="A141" s="26" t="s">
        <v>263</v>
      </c>
      <c r="B141" s="6" t="s">
        <v>7</v>
      </c>
      <c r="C141" s="6" t="s">
        <v>8</v>
      </c>
      <c r="D141" s="112" t="s">
        <v>167</v>
      </c>
      <c r="E141" s="6" t="s">
        <v>0</v>
      </c>
      <c r="F141" s="30">
        <v>4</v>
      </c>
      <c r="G141" s="48">
        <v>74.180000000000007</v>
      </c>
      <c r="H141" s="57">
        <f t="shared" si="17"/>
        <v>296.72000000000003</v>
      </c>
      <c r="I141" s="68">
        <v>209.46</v>
      </c>
      <c r="J141" s="68">
        <f>I141*1.2267</f>
        <v>256.94458199999997</v>
      </c>
      <c r="K141" s="69">
        <f t="shared" si="19"/>
        <v>1027.7783279999999</v>
      </c>
    </row>
    <row r="142" spans="1:11" s="123" customFormat="1" ht="76.5" x14ac:dyDescent="0.2">
      <c r="A142" s="26" t="s">
        <v>264</v>
      </c>
      <c r="B142" s="3"/>
      <c r="C142" s="6"/>
      <c r="D142" s="112" t="s">
        <v>168</v>
      </c>
      <c r="E142" s="6" t="s">
        <v>0</v>
      </c>
      <c r="F142" s="30">
        <v>24</v>
      </c>
      <c r="G142" s="48">
        <v>75.180000000000007</v>
      </c>
      <c r="H142" s="57">
        <f t="shared" si="17"/>
        <v>1804.32</v>
      </c>
      <c r="I142" s="68">
        <v>27.78</v>
      </c>
      <c r="J142" s="68">
        <f>I142*1.2267</f>
        <v>34.077725999999998</v>
      </c>
      <c r="K142" s="69">
        <f t="shared" si="19"/>
        <v>817.86542399999996</v>
      </c>
    </row>
    <row r="143" spans="1:11" s="124" customFormat="1" x14ac:dyDescent="0.2">
      <c r="A143" s="26" t="s">
        <v>265</v>
      </c>
      <c r="B143" s="3"/>
      <c r="C143" s="6"/>
      <c r="D143" s="112" t="s">
        <v>304</v>
      </c>
      <c r="E143" s="6" t="s">
        <v>0</v>
      </c>
      <c r="F143" s="30">
        <v>5</v>
      </c>
      <c r="G143" s="48"/>
      <c r="H143" s="57"/>
      <c r="I143" s="68">
        <v>35</v>
      </c>
      <c r="J143" s="68">
        <f>I143*1.2267</f>
        <v>42.9345</v>
      </c>
      <c r="K143" s="69">
        <f>F143*J143</f>
        <v>214.67250000000001</v>
      </c>
    </row>
    <row r="144" spans="1:11" s="124" customFormat="1" x14ac:dyDescent="0.2">
      <c r="A144" s="26" t="s">
        <v>266</v>
      </c>
      <c r="B144" s="3"/>
      <c r="C144" s="6"/>
      <c r="D144" s="112" t="s">
        <v>305</v>
      </c>
      <c r="E144" s="6" t="s">
        <v>0</v>
      </c>
      <c r="F144" s="30">
        <v>5</v>
      </c>
      <c r="G144" s="48"/>
      <c r="H144" s="57"/>
      <c r="I144" s="68">
        <v>135</v>
      </c>
      <c r="J144" s="68">
        <f>I144*1.2267</f>
        <v>165.60449999999997</v>
      </c>
      <c r="K144" s="69">
        <f>F144*J144</f>
        <v>828.02249999999981</v>
      </c>
    </row>
    <row r="145" spans="1:11" s="124" customFormat="1" ht="15" x14ac:dyDescent="0.25">
      <c r="A145" s="26" t="s">
        <v>267</v>
      </c>
      <c r="B145" s="3"/>
      <c r="C145" s="6"/>
      <c r="D145" t="s">
        <v>306</v>
      </c>
      <c r="E145" s="6" t="s">
        <v>0</v>
      </c>
      <c r="F145" s="30">
        <v>1</v>
      </c>
      <c r="G145" s="48"/>
      <c r="H145" s="57"/>
      <c r="I145" s="68">
        <v>1530</v>
      </c>
      <c r="J145" s="68">
        <f>I145*1.2267</f>
        <v>1876.8509999999999</v>
      </c>
      <c r="K145" s="69">
        <f>F145*J145</f>
        <v>1876.8509999999999</v>
      </c>
    </row>
    <row r="146" spans="1:11" s="124" customFormat="1" x14ac:dyDescent="0.2">
      <c r="A146" s="26" t="s">
        <v>268</v>
      </c>
      <c r="B146" s="3"/>
      <c r="C146" s="6"/>
      <c r="D146" s="112" t="s">
        <v>307</v>
      </c>
      <c r="E146" s="6" t="s">
        <v>225</v>
      </c>
      <c r="F146" s="30">
        <v>98</v>
      </c>
      <c r="G146" s="48"/>
      <c r="H146" s="57"/>
      <c r="I146" s="68">
        <v>5.65</v>
      </c>
      <c r="J146" s="68">
        <f>I146*1.2267</f>
        <v>6.9308550000000002</v>
      </c>
      <c r="K146" s="69">
        <f>F146*J146</f>
        <v>679.22379000000001</v>
      </c>
    </row>
    <row r="147" spans="1:11" s="123" customFormat="1" ht="171" x14ac:dyDescent="0.2">
      <c r="A147" s="26" t="s">
        <v>269</v>
      </c>
      <c r="B147" s="72" t="s">
        <v>143</v>
      </c>
      <c r="C147" s="6" t="s">
        <v>141</v>
      </c>
      <c r="D147" s="5" t="s">
        <v>173</v>
      </c>
      <c r="E147" s="4" t="s">
        <v>0</v>
      </c>
      <c r="F147" s="30">
        <v>10</v>
      </c>
      <c r="G147" s="48">
        <v>109.27</v>
      </c>
      <c r="H147" s="57">
        <f t="shared" si="17"/>
        <v>1092.7</v>
      </c>
      <c r="I147" s="68">
        <v>232</v>
      </c>
      <c r="J147" s="68">
        <f>I147*1.2267</f>
        <v>284.59439999999995</v>
      </c>
      <c r="K147" s="69">
        <f t="shared" si="19"/>
        <v>2845.9439999999995</v>
      </c>
    </row>
    <row r="148" spans="1:11" s="123" customFormat="1" ht="28.5" x14ac:dyDescent="0.2">
      <c r="A148" s="26" t="s">
        <v>270</v>
      </c>
      <c r="B148" s="6" t="s">
        <v>11</v>
      </c>
      <c r="C148" s="6" t="s">
        <v>8</v>
      </c>
      <c r="D148" s="5" t="s">
        <v>180</v>
      </c>
      <c r="E148" s="4" t="s">
        <v>0</v>
      </c>
      <c r="F148" s="30">
        <v>6</v>
      </c>
      <c r="G148" s="48">
        <v>16</v>
      </c>
      <c r="H148" s="57">
        <f t="shared" si="17"/>
        <v>96</v>
      </c>
      <c r="I148" s="68">
        <v>23.35</v>
      </c>
      <c r="J148" s="68">
        <f>I148*1.2267</f>
        <v>28.643445</v>
      </c>
      <c r="K148" s="69">
        <f t="shared" si="19"/>
        <v>171.86067</v>
      </c>
    </row>
    <row r="149" spans="1:11" s="123" customFormat="1" ht="28.5" x14ac:dyDescent="0.2">
      <c r="A149" s="26" t="s">
        <v>271</v>
      </c>
      <c r="B149" s="6" t="s">
        <v>143</v>
      </c>
      <c r="C149" s="6" t="s">
        <v>141</v>
      </c>
      <c r="D149" s="5" t="s">
        <v>317</v>
      </c>
      <c r="E149" s="4" t="s">
        <v>0</v>
      </c>
      <c r="F149" s="30">
        <v>10</v>
      </c>
      <c r="G149" s="48">
        <v>16</v>
      </c>
      <c r="H149" s="57">
        <f t="shared" si="17"/>
        <v>160</v>
      </c>
      <c r="I149" s="68">
        <v>20.94</v>
      </c>
      <c r="J149" s="68">
        <f>I149*1.2267</f>
        <v>25.687097999999999</v>
      </c>
      <c r="K149" s="69">
        <f t="shared" si="19"/>
        <v>256.87097999999997</v>
      </c>
    </row>
    <row r="150" spans="1:11" s="123" customFormat="1" ht="28.5" x14ac:dyDescent="0.2">
      <c r="A150" s="26" t="s">
        <v>272</v>
      </c>
      <c r="B150" s="6" t="s">
        <v>12</v>
      </c>
      <c r="C150" s="6" t="s">
        <v>8</v>
      </c>
      <c r="D150" s="5" t="s">
        <v>170</v>
      </c>
      <c r="E150" s="4" t="s">
        <v>0</v>
      </c>
      <c r="F150" s="30">
        <v>1</v>
      </c>
      <c r="G150" s="48">
        <v>16</v>
      </c>
      <c r="H150" s="57">
        <f t="shared" si="17"/>
        <v>16</v>
      </c>
      <c r="I150" s="68">
        <v>23.35</v>
      </c>
      <c r="J150" s="68">
        <f>I150*1.2267</f>
        <v>28.643445</v>
      </c>
      <c r="K150" s="69">
        <f t="shared" si="19"/>
        <v>28.643445</v>
      </c>
    </row>
    <row r="151" spans="1:11" s="123" customFormat="1" ht="28.5" x14ac:dyDescent="0.2">
      <c r="A151" s="26" t="s">
        <v>273</v>
      </c>
      <c r="B151" s="6" t="s">
        <v>142</v>
      </c>
      <c r="C151" s="6" t="s">
        <v>141</v>
      </c>
      <c r="D151" s="5" t="s">
        <v>171</v>
      </c>
      <c r="E151" s="4" t="s">
        <v>0</v>
      </c>
      <c r="F151" s="30">
        <v>1</v>
      </c>
      <c r="G151" s="48">
        <v>17</v>
      </c>
      <c r="H151" s="57">
        <f t="shared" si="17"/>
        <v>17</v>
      </c>
      <c r="I151" s="68">
        <v>25.6</v>
      </c>
      <c r="J151" s="68">
        <f>I151*1.2267</f>
        <v>31.40352</v>
      </c>
      <c r="K151" s="69">
        <f t="shared" si="19"/>
        <v>31.40352</v>
      </c>
    </row>
    <row r="152" spans="1:11" s="123" customFormat="1" ht="28.5" x14ac:dyDescent="0.2">
      <c r="A152" s="26" t="s">
        <v>313</v>
      </c>
      <c r="B152" s="6" t="s">
        <v>14</v>
      </c>
      <c r="C152" s="6" t="s">
        <v>8</v>
      </c>
      <c r="D152" s="5" t="s">
        <v>172</v>
      </c>
      <c r="E152" s="4" t="s">
        <v>0</v>
      </c>
      <c r="F152" s="30">
        <v>4</v>
      </c>
      <c r="G152" s="48">
        <v>18</v>
      </c>
      <c r="H152" s="57">
        <f t="shared" si="17"/>
        <v>72</v>
      </c>
      <c r="I152" s="68">
        <v>18.899999999999999</v>
      </c>
      <c r="J152" s="68">
        <f>I152*1.2267</f>
        <v>23.184629999999995</v>
      </c>
      <c r="K152" s="69">
        <f t="shared" si="19"/>
        <v>92.73851999999998</v>
      </c>
    </row>
    <row r="153" spans="1:11" s="123" customFormat="1" ht="171" x14ac:dyDescent="0.2">
      <c r="A153" s="26" t="s">
        <v>314</v>
      </c>
      <c r="B153" s="6" t="s">
        <v>175</v>
      </c>
      <c r="C153" s="6" t="s">
        <v>8</v>
      </c>
      <c r="D153" s="5" t="s">
        <v>202</v>
      </c>
      <c r="E153" s="4" t="s">
        <v>0</v>
      </c>
      <c r="F153" s="30">
        <v>28</v>
      </c>
      <c r="G153" s="48">
        <v>18</v>
      </c>
      <c r="H153" s="57">
        <f t="shared" si="17"/>
        <v>504</v>
      </c>
      <c r="I153" s="68">
        <v>410</v>
      </c>
      <c r="J153" s="68">
        <f>I153*1.2267</f>
        <v>502.94699999999995</v>
      </c>
      <c r="K153" s="69">
        <f t="shared" si="19"/>
        <v>14082.515999999998</v>
      </c>
    </row>
    <row r="154" spans="1:11" s="123" customFormat="1" ht="28.5" x14ac:dyDescent="0.2">
      <c r="A154" s="26" t="s">
        <v>315</v>
      </c>
      <c r="B154" s="6" t="s">
        <v>223</v>
      </c>
      <c r="C154" s="6" t="s">
        <v>8</v>
      </c>
      <c r="D154" s="5" t="s">
        <v>224</v>
      </c>
      <c r="E154" s="4" t="s">
        <v>225</v>
      </c>
      <c r="F154" s="30">
        <v>45</v>
      </c>
      <c r="G154" s="48">
        <v>18</v>
      </c>
      <c r="H154" s="57">
        <f t="shared" si="17"/>
        <v>810</v>
      </c>
      <c r="I154" s="68">
        <v>121.83</v>
      </c>
      <c r="J154" s="68">
        <f>I154*1.2267</f>
        <v>149.44886099999999</v>
      </c>
      <c r="K154" s="69">
        <f t="shared" si="19"/>
        <v>6725.1987449999997</v>
      </c>
    </row>
    <row r="155" spans="1:11" s="123" customFormat="1" ht="28.5" x14ac:dyDescent="0.2">
      <c r="A155" s="26" t="s">
        <v>316</v>
      </c>
      <c r="B155" s="6" t="s">
        <v>227</v>
      </c>
      <c r="C155" s="6" t="s">
        <v>8</v>
      </c>
      <c r="D155" s="5" t="s">
        <v>228</v>
      </c>
      <c r="E155" s="4" t="s">
        <v>225</v>
      </c>
      <c r="F155" s="30">
        <v>3.6</v>
      </c>
      <c r="G155" s="48">
        <v>18</v>
      </c>
      <c r="H155" s="57">
        <f t="shared" si="17"/>
        <v>64.8</v>
      </c>
      <c r="I155" s="68">
        <v>113.23</v>
      </c>
      <c r="J155" s="68">
        <f>I155*1.2267</f>
        <v>138.89924099999999</v>
      </c>
      <c r="K155" s="69">
        <f t="shared" si="19"/>
        <v>500.03726759999995</v>
      </c>
    </row>
    <row r="156" spans="1:11" s="123" customFormat="1" ht="42.75" x14ac:dyDescent="0.2">
      <c r="A156" s="26" t="s">
        <v>331</v>
      </c>
      <c r="B156" s="6" t="s">
        <v>229</v>
      </c>
      <c r="C156" s="6" t="s">
        <v>8</v>
      </c>
      <c r="D156" s="5" t="s">
        <v>230</v>
      </c>
      <c r="E156" s="4" t="s">
        <v>225</v>
      </c>
      <c r="F156" s="30">
        <v>20.75</v>
      </c>
      <c r="G156" s="48">
        <v>18</v>
      </c>
      <c r="H156" s="57">
        <f t="shared" si="17"/>
        <v>373.5</v>
      </c>
      <c r="I156" s="68">
        <v>475.94</v>
      </c>
      <c r="J156" s="68">
        <f>I156*1.2267</f>
        <v>583.835598</v>
      </c>
      <c r="K156" s="69">
        <f t="shared" si="19"/>
        <v>12114.588658500001</v>
      </c>
    </row>
    <row r="157" spans="1:11" ht="15" x14ac:dyDescent="0.2">
      <c r="A157" s="153" t="s">
        <v>190</v>
      </c>
      <c r="B157" s="154"/>
      <c r="C157" s="154"/>
      <c r="D157" s="154"/>
      <c r="E157" s="154"/>
      <c r="F157" s="154"/>
      <c r="G157" s="155"/>
      <c r="H157" s="131"/>
      <c r="I157" s="132"/>
      <c r="J157" s="133"/>
      <c r="K157" s="134">
        <f>SUM(K117:K156)</f>
        <v>65819.951363699991</v>
      </c>
    </row>
    <row r="158" spans="1:11" ht="30" x14ac:dyDescent="0.2">
      <c r="A158" s="27">
        <v>8</v>
      </c>
      <c r="B158" s="28"/>
      <c r="C158" s="28"/>
      <c r="D158" s="8" t="s">
        <v>323</v>
      </c>
      <c r="E158" s="28"/>
      <c r="F158" s="29"/>
      <c r="G158" s="47"/>
      <c r="H158" s="56"/>
      <c r="I158" s="66"/>
      <c r="J158" s="68"/>
      <c r="K158" s="69"/>
    </row>
    <row r="159" spans="1:11" ht="76.5" x14ac:dyDescent="0.2">
      <c r="A159" s="26" t="s">
        <v>121</v>
      </c>
      <c r="C159" s="6"/>
      <c r="D159" s="112" t="s">
        <v>168</v>
      </c>
      <c r="E159" s="6" t="s">
        <v>0</v>
      </c>
      <c r="F159" s="30">
        <v>4</v>
      </c>
      <c r="G159" s="48">
        <v>75.180000000000007</v>
      </c>
      <c r="H159" s="57">
        <f t="shared" ref="H159:H165" si="21">IF(E159=" "," ",ROUND(F159*G159,2))</f>
        <v>300.72000000000003</v>
      </c>
      <c r="I159" s="68">
        <v>27.78</v>
      </c>
      <c r="J159" s="68">
        <f>I159*1.2267</f>
        <v>34.077725999999998</v>
      </c>
      <c r="K159" s="69">
        <f t="shared" si="14"/>
        <v>136.31090399999999</v>
      </c>
    </row>
    <row r="160" spans="1:11" ht="171" x14ac:dyDescent="0.2">
      <c r="A160" s="26" t="s">
        <v>191</v>
      </c>
      <c r="B160" s="72" t="s">
        <v>143</v>
      </c>
      <c r="C160" s="6" t="s">
        <v>141</v>
      </c>
      <c r="D160" s="5" t="s">
        <v>173</v>
      </c>
      <c r="E160" s="4" t="s">
        <v>0</v>
      </c>
      <c r="F160" s="30">
        <v>2</v>
      </c>
      <c r="G160" s="48">
        <v>109.27</v>
      </c>
      <c r="H160" s="57">
        <f t="shared" si="21"/>
        <v>218.54</v>
      </c>
      <c r="I160" s="68">
        <v>232</v>
      </c>
      <c r="J160" s="68">
        <f>I160*1.2267</f>
        <v>284.59439999999995</v>
      </c>
      <c r="K160" s="69">
        <f t="shared" si="14"/>
        <v>569.1887999999999</v>
      </c>
    </row>
    <row r="161" spans="1:11" ht="28.5" x14ac:dyDescent="0.2">
      <c r="A161" s="26" t="s">
        <v>192</v>
      </c>
      <c r="B161" s="6" t="s">
        <v>11</v>
      </c>
      <c r="C161" s="6" t="s">
        <v>8</v>
      </c>
      <c r="D161" s="5" t="s">
        <v>180</v>
      </c>
      <c r="E161" s="4" t="s">
        <v>0</v>
      </c>
      <c r="F161" s="30">
        <v>4</v>
      </c>
      <c r="G161" s="48">
        <v>16</v>
      </c>
      <c r="H161" s="57">
        <f t="shared" si="21"/>
        <v>64</v>
      </c>
      <c r="I161" s="68">
        <v>23.35</v>
      </c>
      <c r="J161" s="68">
        <f>I161*1.2267</f>
        <v>28.643445</v>
      </c>
      <c r="K161" s="69">
        <f t="shared" si="14"/>
        <v>114.57378</v>
      </c>
    </row>
    <row r="162" spans="1:11" ht="28.5" x14ac:dyDescent="0.2">
      <c r="A162" s="26" t="s">
        <v>193</v>
      </c>
      <c r="B162" s="6" t="s">
        <v>143</v>
      </c>
      <c r="C162" s="6" t="s">
        <v>141</v>
      </c>
      <c r="D162" s="5" t="s">
        <v>169</v>
      </c>
      <c r="E162" s="4" t="s">
        <v>0</v>
      </c>
      <c r="F162" s="30">
        <v>2</v>
      </c>
      <c r="G162" s="48">
        <v>16</v>
      </c>
      <c r="H162" s="57">
        <f t="shared" si="21"/>
        <v>32</v>
      </c>
      <c r="I162" s="68">
        <v>26.96</v>
      </c>
      <c r="J162" s="68">
        <f>I162*1.2267</f>
        <v>33.071832000000001</v>
      </c>
      <c r="K162" s="69">
        <f t="shared" si="14"/>
        <v>66.143664000000001</v>
      </c>
    </row>
    <row r="163" spans="1:11" ht="28.5" x14ac:dyDescent="0.2">
      <c r="A163" s="26" t="s">
        <v>194</v>
      </c>
      <c r="B163" s="6" t="s">
        <v>12</v>
      </c>
      <c r="C163" s="6" t="s">
        <v>8</v>
      </c>
      <c r="D163" s="5" t="s">
        <v>170</v>
      </c>
      <c r="E163" s="4" t="s">
        <v>0</v>
      </c>
      <c r="F163" s="30">
        <v>1</v>
      </c>
      <c r="G163" s="48">
        <v>16</v>
      </c>
      <c r="H163" s="57">
        <f t="shared" si="21"/>
        <v>16</v>
      </c>
      <c r="I163" s="68">
        <v>23.35</v>
      </c>
      <c r="J163" s="68">
        <f>I163*1.2267</f>
        <v>28.643445</v>
      </c>
      <c r="K163" s="69">
        <f t="shared" si="14"/>
        <v>28.643445</v>
      </c>
    </row>
    <row r="164" spans="1:11" ht="28.5" x14ac:dyDescent="0.2">
      <c r="A164" s="26" t="s">
        <v>195</v>
      </c>
      <c r="B164" s="6" t="s">
        <v>142</v>
      </c>
      <c r="C164" s="6" t="s">
        <v>141</v>
      </c>
      <c r="D164" s="5" t="s">
        <v>171</v>
      </c>
      <c r="E164" s="4" t="s">
        <v>0</v>
      </c>
      <c r="F164" s="30">
        <v>1</v>
      </c>
      <c r="G164" s="48">
        <v>17</v>
      </c>
      <c r="H164" s="57">
        <f t="shared" si="21"/>
        <v>17</v>
      </c>
      <c r="I164" s="68">
        <v>25.6</v>
      </c>
      <c r="J164" s="68">
        <f>I164*1.2267</f>
        <v>31.40352</v>
      </c>
      <c r="K164" s="69">
        <f t="shared" si="14"/>
        <v>31.40352</v>
      </c>
    </row>
    <row r="165" spans="1:11" ht="171" x14ac:dyDescent="0.2">
      <c r="A165" s="26" t="s">
        <v>196</v>
      </c>
      <c r="B165" s="6" t="s">
        <v>175</v>
      </c>
      <c r="C165" s="6" t="s">
        <v>8</v>
      </c>
      <c r="D165" s="5" t="s">
        <v>202</v>
      </c>
      <c r="E165" s="4" t="s">
        <v>0</v>
      </c>
      <c r="F165" s="30">
        <v>4</v>
      </c>
      <c r="G165" s="48">
        <v>18</v>
      </c>
      <c r="H165" s="57">
        <f t="shared" si="21"/>
        <v>72</v>
      </c>
      <c r="I165" s="68">
        <v>410</v>
      </c>
      <c r="J165" s="68">
        <f>I165*1.2267</f>
        <v>502.94699999999995</v>
      </c>
      <c r="K165" s="69">
        <f t="shared" si="14"/>
        <v>2011.7879999999998</v>
      </c>
    </row>
    <row r="166" spans="1:11" ht="15" x14ac:dyDescent="0.2">
      <c r="A166" s="153" t="s">
        <v>197</v>
      </c>
      <c r="B166" s="154"/>
      <c r="C166" s="154"/>
      <c r="D166" s="154"/>
      <c r="E166" s="154"/>
      <c r="F166" s="154"/>
      <c r="G166" s="155"/>
      <c r="H166" s="131"/>
      <c r="I166" s="132"/>
      <c r="J166" s="133"/>
      <c r="K166" s="134">
        <f>SUM(K159:K165)</f>
        <v>2958.0521129999997</v>
      </c>
    </row>
    <row r="167" spans="1:11" ht="30" x14ac:dyDescent="0.2">
      <c r="A167" s="27">
        <v>9</v>
      </c>
      <c r="B167" s="28"/>
      <c r="C167" s="28"/>
      <c r="D167" s="8" t="s">
        <v>324</v>
      </c>
      <c r="E167" s="28"/>
      <c r="F167" s="29"/>
      <c r="G167" s="47"/>
      <c r="H167" s="56"/>
      <c r="I167" s="66"/>
      <c r="J167" s="68"/>
      <c r="K167" s="69"/>
    </row>
    <row r="168" spans="1:11" ht="63.75" x14ac:dyDescent="0.2">
      <c r="A168" s="26" t="s">
        <v>122</v>
      </c>
      <c r="B168" s="6" t="s">
        <v>7</v>
      </c>
      <c r="C168" s="6" t="s">
        <v>8</v>
      </c>
      <c r="D168" s="112" t="s">
        <v>167</v>
      </c>
      <c r="E168" s="6" t="s">
        <v>0</v>
      </c>
      <c r="F168" s="30">
        <v>10</v>
      </c>
      <c r="G168" s="48">
        <v>74.180000000000007</v>
      </c>
      <c r="H168" s="57">
        <f t="shared" ref="H168:H178" si="22">IF(E168=" "," ",ROUND(F168*G168,2))</f>
        <v>741.8</v>
      </c>
      <c r="I168" s="68">
        <v>209.46</v>
      </c>
      <c r="J168" s="68">
        <f>I168*1.2267</f>
        <v>256.94458199999997</v>
      </c>
      <c r="K168" s="69">
        <f t="shared" si="14"/>
        <v>2569.4458199999999</v>
      </c>
    </row>
    <row r="169" spans="1:11" ht="76.5" x14ac:dyDescent="0.2">
      <c r="A169" s="26" t="s">
        <v>47</v>
      </c>
      <c r="C169" s="6"/>
      <c r="D169" s="112" t="s">
        <v>168</v>
      </c>
      <c r="E169" s="6" t="s">
        <v>0</v>
      </c>
      <c r="F169" s="30">
        <v>4</v>
      </c>
      <c r="G169" s="48">
        <v>75.180000000000007</v>
      </c>
      <c r="H169" s="57">
        <f t="shared" si="22"/>
        <v>300.72000000000003</v>
      </c>
      <c r="I169" s="68">
        <v>27.78</v>
      </c>
      <c r="J169" s="68">
        <f>I169*1.2267</f>
        <v>34.077725999999998</v>
      </c>
      <c r="K169" s="69">
        <f t="shared" si="14"/>
        <v>136.31090399999999</v>
      </c>
    </row>
    <row r="170" spans="1:11" ht="171" x14ac:dyDescent="0.2">
      <c r="A170" s="26" t="s">
        <v>123</v>
      </c>
      <c r="B170" s="72" t="s">
        <v>143</v>
      </c>
      <c r="C170" s="6" t="s">
        <v>141</v>
      </c>
      <c r="D170" s="5" t="s">
        <v>173</v>
      </c>
      <c r="E170" s="4" t="s">
        <v>0</v>
      </c>
      <c r="F170" s="30">
        <v>2</v>
      </c>
      <c r="G170" s="48">
        <v>109.27</v>
      </c>
      <c r="H170" s="57">
        <f t="shared" si="22"/>
        <v>218.54</v>
      </c>
      <c r="I170" s="68">
        <v>232</v>
      </c>
      <c r="J170" s="68">
        <f>I170*1.2267</f>
        <v>284.59439999999995</v>
      </c>
      <c r="K170" s="69">
        <f t="shared" si="14"/>
        <v>569.1887999999999</v>
      </c>
    </row>
    <row r="171" spans="1:11" ht="28.5" x14ac:dyDescent="0.2">
      <c r="A171" s="26" t="s">
        <v>124</v>
      </c>
      <c r="B171" s="6" t="s">
        <v>11</v>
      </c>
      <c r="C171" s="6" t="s">
        <v>8</v>
      </c>
      <c r="D171" s="5" t="s">
        <v>245</v>
      </c>
      <c r="E171" s="4" t="s">
        <v>0</v>
      </c>
      <c r="F171" s="30">
        <v>6</v>
      </c>
      <c r="G171" s="48">
        <v>16</v>
      </c>
      <c r="H171" s="57">
        <f t="shared" si="22"/>
        <v>96</v>
      </c>
      <c r="I171" s="68">
        <v>23.35</v>
      </c>
      <c r="J171" s="68">
        <f>I171*1.2267</f>
        <v>28.643445</v>
      </c>
      <c r="K171" s="69">
        <f t="shared" si="14"/>
        <v>171.86067</v>
      </c>
    </row>
    <row r="172" spans="1:11" ht="28.5" x14ac:dyDescent="0.2">
      <c r="A172" s="26" t="s">
        <v>125</v>
      </c>
      <c r="B172" s="6" t="s">
        <v>143</v>
      </c>
      <c r="C172" s="6" t="s">
        <v>141</v>
      </c>
      <c r="D172" s="5" t="s">
        <v>169</v>
      </c>
      <c r="E172" s="4" t="s">
        <v>0</v>
      </c>
      <c r="F172" s="30">
        <v>2</v>
      </c>
      <c r="G172" s="48">
        <v>16</v>
      </c>
      <c r="H172" s="57">
        <f t="shared" si="22"/>
        <v>32</v>
      </c>
      <c r="I172" s="68">
        <v>20.94</v>
      </c>
      <c r="J172" s="68">
        <f>I172*1.2267</f>
        <v>25.687097999999999</v>
      </c>
      <c r="K172" s="69">
        <f t="shared" si="14"/>
        <v>51.374195999999998</v>
      </c>
    </row>
    <row r="173" spans="1:11" ht="28.5" x14ac:dyDescent="0.2">
      <c r="A173" s="26" t="s">
        <v>126</v>
      </c>
      <c r="B173" s="6" t="s">
        <v>12</v>
      </c>
      <c r="C173" s="6" t="s">
        <v>8</v>
      </c>
      <c r="D173" s="5" t="s">
        <v>170</v>
      </c>
      <c r="E173" s="4" t="s">
        <v>0</v>
      </c>
      <c r="F173" s="30">
        <v>1</v>
      </c>
      <c r="G173" s="48">
        <v>16</v>
      </c>
      <c r="H173" s="57">
        <f t="shared" si="22"/>
        <v>16</v>
      </c>
      <c r="I173" s="68">
        <v>23.35</v>
      </c>
      <c r="J173" s="68">
        <f>I173*1.2267</f>
        <v>28.643445</v>
      </c>
      <c r="K173" s="69">
        <f t="shared" si="14"/>
        <v>28.643445</v>
      </c>
    </row>
    <row r="174" spans="1:11" ht="28.5" x14ac:dyDescent="0.2">
      <c r="A174" s="26" t="s">
        <v>127</v>
      </c>
      <c r="B174" s="6" t="s">
        <v>142</v>
      </c>
      <c r="C174" s="6" t="s">
        <v>141</v>
      </c>
      <c r="D174" s="5" t="s">
        <v>171</v>
      </c>
      <c r="E174" s="4" t="s">
        <v>0</v>
      </c>
      <c r="F174" s="30">
        <v>1</v>
      </c>
      <c r="G174" s="48">
        <v>17</v>
      </c>
      <c r="H174" s="57">
        <f t="shared" si="22"/>
        <v>17</v>
      </c>
      <c r="I174" s="68">
        <v>25.6</v>
      </c>
      <c r="J174" s="68">
        <f>I174*1.2267</f>
        <v>31.40352</v>
      </c>
      <c r="K174" s="69">
        <f t="shared" si="14"/>
        <v>31.40352</v>
      </c>
    </row>
    <row r="175" spans="1:11" ht="171" x14ac:dyDescent="0.2">
      <c r="A175" s="26" t="s">
        <v>128</v>
      </c>
      <c r="B175" s="6" t="s">
        <v>175</v>
      </c>
      <c r="C175" s="6" t="s">
        <v>8</v>
      </c>
      <c r="D175" s="5" t="s">
        <v>203</v>
      </c>
      <c r="E175" s="4" t="s">
        <v>0</v>
      </c>
      <c r="F175" s="30">
        <v>14</v>
      </c>
      <c r="G175" s="48">
        <v>18</v>
      </c>
      <c r="H175" s="57">
        <f t="shared" si="22"/>
        <v>252</v>
      </c>
      <c r="I175" s="68">
        <v>410</v>
      </c>
      <c r="J175" s="68">
        <f>I175*1.2267</f>
        <v>502.94699999999995</v>
      </c>
      <c r="K175" s="69">
        <f t="shared" si="14"/>
        <v>7041.2579999999989</v>
      </c>
    </row>
    <row r="176" spans="1:11" s="123" customFormat="1" ht="28.5" x14ac:dyDescent="0.2">
      <c r="A176" s="26" t="s">
        <v>274</v>
      </c>
      <c r="B176" s="6" t="s">
        <v>223</v>
      </c>
      <c r="C176" s="6" t="s">
        <v>8</v>
      </c>
      <c r="D176" s="5" t="s">
        <v>224</v>
      </c>
      <c r="E176" s="4" t="s">
        <v>225</v>
      </c>
      <c r="F176" s="30">
        <v>42</v>
      </c>
      <c r="G176" s="48">
        <v>18</v>
      </c>
      <c r="H176" s="57">
        <f t="shared" si="22"/>
        <v>756</v>
      </c>
      <c r="I176" s="68">
        <v>121.83</v>
      </c>
      <c r="J176" s="68">
        <f>I176*1.2267</f>
        <v>149.44886099999999</v>
      </c>
      <c r="K176" s="69">
        <f t="shared" si="14"/>
        <v>6276.8521620000001</v>
      </c>
    </row>
    <row r="177" spans="1:11" s="123" customFormat="1" ht="28.5" x14ac:dyDescent="0.2">
      <c r="A177" s="26" t="s">
        <v>275</v>
      </c>
      <c r="B177" s="6" t="s">
        <v>227</v>
      </c>
      <c r="C177" s="6" t="s">
        <v>8</v>
      </c>
      <c r="D177" s="5" t="s">
        <v>228</v>
      </c>
      <c r="E177" s="4" t="s">
        <v>225</v>
      </c>
      <c r="F177" s="30">
        <v>27</v>
      </c>
      <c r="G177" s="48">
        <v>18</v>
      </c>
      <c r="H177" s="57">
        <f t="shared" si="22"/>
        <v>486</v>
      </c>
      <c r="I177" s="68">
        <v>113.23</v>
      </c>
      <c r="J177" s="68">
        <f>I177*1.2267</f>
        <v>138.89924099999999</v>
      </c>
      <c r="K177" s="69">
        <f t="shared" si="14"/>
        <v>3750.2795069999997</v>
      </c>
    </row>
    <row r="178" spans="1:11" s="123" customFormat="1" ht="42.75" x14ac:dyDescent="0.2">
      <c r="A178" s="26" t="s">
        <v>276</v>
      </c>
      <c r="B178" s="6" t="s">
        <v>229</v>
      </c>
      <c r="C178" s="6" t="s">
        <v>8</v>
      </c>
      <c r="D178" s="5" t="s">
        <v>230</v>
      </c>
      <c r="E178" s="4" t="s">
        <v>225</v>
      </c>
      <c r="F178" s="30">
        <v>15</v>
      </c>
      <c r="G178" s="48">
        <v>18</v>
      </c>
      <c r="H178" s="57">
        <f t="shared" si="22"/>
        <v>270</v>
      </c>
      <c r="I178" s="68">
        <v>114.23</v>
      </c>
      <c r="J178" s="68">
        <f>I178*1.2267</f>
        <v>140.12594099999998</v>
      </c>
      <c r="K178" s="69">
        <f t="shared" si="14"/>
        <v>2101.8891149999999</v>
      </c>
    </row>
    <row r="179" spans="1:11" s="123" customFormat="1" x14ac:dyDescent="0.2">
      <c r="A179" s="125"/>
      <c r="B179" s="122"/>
      <c r="C179" s="122"/>
      <c r="D179" s="126"/>
      <c r="E179" s="127"/>
      <c r="F179" s="128"/>
      <c r="G179" s="129"/>
      <c r="H179" s="130"/>
      <c r="I179" s="130"/>
      <c r="J179" s="68"/>
      <c r="K179" s="69"/>
    </row>
    <row r="180" spans="1:11" ht="15" x14ac:dyDescent="0.2">
      <c r="A180" s="153" t="s">
        <v>221</v>
      </c>
      <c r="B180" s="154"/>
      <c r="C180" s="154"/>
      <c r="D180" s="154"/>
      <c r="E180" s="154"/>
      <c r="F180" s="154"/>
      <c r="G180" s="155"/>
      <c r="H180" s="131"/>
      <c r="I180" s="132"/>
      <c r="J180" s="133"/>
      <c r="K180" s="134">
        <f>SUM(K168:K178)</f>
        <v>22728.506138999997</v>
      </c>
    </row>
    <row r="181" spans="1:11" ht="15" x14ac:dyDescent="0.2">
      <c r="A181" s="27">
        <v>10</v>
      </c>
      <c r="B181" s="28"/>
      <c r="C181" s="28"/>
      <c r="D181" s="8" t="s">
        <v>325</v>
      </c>
      <c r="E181" s="28"/>
      <c r="F181" s="29"/>
      <c r="G181" s="47"/>
      <c r="H181" s="56"/>
      <c r="I181" s="66"/>
      <c r="J181" s="68"/>
      <c r="K181" s="69"/>
    </row>
    <row r="182" spans="1:11" x14ac:dyDescent="0.2">
      <c r="A182" s="26"/>
      <c r="B182" s="6"/>
      <c r="C182" s="6"/>
      <c r="D182" s="112"/>
      <c r="E182" s="6"/>
      <c r="F182" s="30"/>
      <c r="G182" s="48"/>
      <c r="H182" s="57"/>
      <c r="I182" s="68"/>
      <c r="J182" s="68"/>
      <c r="K182" s="69"/>
    </row>
    <row r="183" spans="1:11" ht="76.5" x14ac:dyDescent="0.2">
      <c r="A183" s="26" t="s">
        <v>213</v>
      </c>
      <c r="C183" s="6"/>
      <c r="D183" s="112" t="s">
        <v>168</v>
      </c>
      <c r="E183" s="6" t="s">
        <v>0</v>
      </c>
      <c r="F183" s="30">
        <v>6</v>
      </c>
      <c r="G183" s="48">
        <v>75.180000000000007</v>
      </c>
      <c r="H183" s="57">
        <f t="shared" ref="H183:H189" si="23">IF(E183=" "," ",ROUND(F183*G183,2))</f>
        <v>451.08</v>
      </c>
      <c r="I183" s="68">
        <v>27.78</v>
      </c>
      <c r="J183" s="68">
        <f>I183*1.2267</f>
        <v>34.077725999999998</v>
      </c>
      <c r="K183" s="69">
        <f t="shared" si="14"/>
        <v>204.46635599999999</v>
      </c>
    </row>
    <row r="184" spans="1:11" ht="171" x14ac:dyDescent="0.2">
      <c r="A184" s="26" t="s">
        <v>214</v>
      </c>
      <c r="B184" s="72" t="s">
        <v>143</v>
      </c>
      <c r="C184" s="6" t="s">
        <v>141</v>
      </c>
      <c r="D184" s="5" t="s">
        <v>173</v>
      </c>
      <c r="E184" s="4" t="s">
        <v>0</v>
      </c>
      <c r="F184" s="30">
        <v>1</v>
      </c>
      <c r="G184" s="48">
        <v>109.27</v>
      </c>
      <c r="H184" s="57">
        <f t="shared" si="23"/>
        <v>109.27</v>
      </c>
      <c r="I184" s="68">
        <v>232</v>
      </c>
      <c r="J184" s="68">
        <f>I184*1.2267</f>
        <v>284.59439999999995</v>
      </c>
      <c r="K184" s="69">
        <f t="shared" si="14"/>
        <v>284.59439999999995</v>
      </c>
    </row>
    <row r="185" spans="1:11" ht="28.5" x14ac:dyDescent="0.2">
      <c r="A185" s="26" t="s">
        <v>215</v>
      </c>
      <c r="B185" s="6" t="s">
        <v>11</v>
      </c>
      <c r="C185" s="6" t="s">
        <v>8</v>
      </c>
      <c r="D185" s="5" t="s">
        <v>180</v>
      </c>
      <c r="E185" s="4" t="s">
        <v>0</v>
      </c>
      <c r="F185" s="30">
        <v>2</v>
      </c>
      <c r="G185" s="48">
        <v>16</v>
      </c>
      <c r="H185" s="57">
        <f t="shared" si="23"/>
        <v>32</v>
      </c>
      <c r="I185" s="68">
        <v>23.35</v>
      </c>
      <c r="J185" s="68">
        <f>I185*1.2267</f>
        <v>28.643445</v>
      </c>
      <c r="K185" s="69">
        <f t="shared" si="14"/>
        <v>57.28689</v>
      </c>
    </row>
    <row r="186" spans="1:11" ht="28.5" x14ac:dyDescent="0.2">
      <c r="A186" s="26" t="s">
        <v>216</v>
      </c>
      <c r="B186" s="6" t="s">
        <v>143</v>
      </c>
      <c r="C186" s="6" t="s">
        <v>141</v>
      </c>
      <c r="D186" s="5" t="s">
        <v>169</v>
      </c>
      <c r="E186" s="4" t="s">
        <v>0</v>
      </c>
      <c r="F186" s="30">
        <v>1</v>
      </c>
      <c r="G186" s="48">
        <v>16</v>
      </c>
      <c r="H186" s="57">
        <f t="shared" si="23"/>
        <v>16</v>
      </c>
      <c r="I186" s="68">
        <v>20.94</v>
      </c>
      <c r="J186" s="68">
        <f>I186*1.2267</f>
        <v>25.687097999999999</v>
      </c>
      <c r="K186" s="69">
        <f t="shared" si="14"/>
        <v>25.687097999999999</v>
      </c>
    </row>
    <row r="187" spans="1:11" ht="28.5" x14ac:dyDescent="0.2">
      <c r="A187" s="26" t="s">
        <v>217</v>
      </c>
      <c r="B187" s="6" t="s">
        <v>12</v>
      </c>
      <c r="C187" s="6" t="s">
        <v>8</v>
      </c>
      <c r="D187" s="5" t="s">
        <v>246</v>
      </c>
      <c r="E187" s="4" t="s">
        <v>0</v>
      </c>
      <c r="F187" s="30">
        <v>1</v>
      </c>
      <c r="G187" s="48">
        <v>16</v>
      </c>
      <c r="H187" s="57">
        <f t="shared" si="23"/>
        <v>16</v>
      </c>
      <c r="I187" s="68">
        <v>23.35</v>
      </c>
      <c r="J187" s="68">
        <f>I187*1.2267</f>
        <v>28.643445</v>
      </c>
      <c r="K187" s="69">
        <f t="shared" si="14"/>
        <v>28.643445</v>
      </c>
    </row>
    <row r="188" spans="1:11" ht="28.5" x14ac:dyDescent="0.2">
      <c r="A188" s="26" t="s">
        <v>218</v>
      </c>
      <c r="B188" s="6" t="s">
        <v>142</v>
      </c>
      <c r="C188" s="6" t="s">
        <v>141</v>
      </c>
      <c r="D188" s="5" t="s">
        <v>171</v>
      </c>
      <c r="E188" s="4" t="s">
        <v>0</v>
      </c>
      <c r="F188" s="30">
        <v>1</v>
      </c>
      <c r="G188" s="48">
        <v>17</v>
      </c>
      <c r="H188" s="57">
        <f t="shared" si="23"/>
        <v>17</v>
      </c>
      <c r="I188" s="68">
        <v>25.6</v>
      </c>
      <c r="J188" s="68">
        <f>I188*1.2267</f>
        <v>31.40352</v>
      </c>
      <c r="K188" s="69">
        <f t="shared" si="14"/>
        <v>31.40352</v>
      </c>
    </row>
    <row r="189" spans="1:11" ht="171" x14ac:dyDescent="0.2">
      <c r="A189" s="26" t="s">
        <v>219</v>
      </c>
      <c r="B189" s="6" t="s">
        <v>175</v>
      </c>
      <c r="C189" s="6" t="s">
        <v>8</v>
      </c>
      <c r="D189" s="5" t="s">
        <v>203</v>
      </c>
      <c r="E189" s="4" t="s">
        <v>0</v>
      </c>
      <c r="F189" s="30">
        <v>6</v>
      </c>
      <c r="G189" s="48">
        <v>18</v>
      </c>
      <c r="H189" s="57">
        <f t="shared" si="23"/>
        <v>108</v>
      </c>
      <c r="I189" s="68">
        <v>410</v>
      </c>
      <c r="J189" s="68">
        <f>I189*1.2267</f>
        <v>502.94699999999995</v>
      </c>
      <c r="K189" s="69">
        <f t="shared" ref="K189" si="24">F189*J189</f>
        <v>3017.6819999999998</v>
      </c>
    </row>
    <row r="190" spans="1:11" ht="15" x14ac:dyDescent="0.2">
      <c r="A190" s="156" t="s">
        <v>220</v>
      </c>
      <c r="B190" s="157"/>
      <c r="C190" s="157"/>
      <c r="D190" s="157"/>
      <c r="E190" s="157"/>
      <c r="F190" s="157"/>
      <c r="G190" s="158"/>
      <c r="H190" s="137"/>
      <c r="I190" s="138"/>
      <c r="J190" s="133"/>
      <c r="K190" s="134">
        <f>SUM(K182:K189)</f>
        <v>3649.7637089999998</v>
      </c>
    </row>
    <row r="191" spans="1:11" ht="15" x14ac:dyDescent="0.2">
      <c r="A191" s="27">
        <v>11</v>
      </c>
      <c r="B191" s="28"/>
      <c r="C191" s="28"/>
      <c r="D191" s="8" t="s">
        <v>328</v>
      </c>
      <c r="E191" s="28"/>
      <c r="F191" s="29"/>
      <c r="G191" s="47"/>
      <c r="H191" s="56"/>
      <c r="I191" s="66"/>
      <c r="J191" s="68"/>
      <c r="K191" s="69"/>
    </row>
    <row r="192" spans="1:11" ht="63.75" x14ac:dyDescent="0.2">
      <c r="A192" s="26" t="s">
        <v>277</v>
      </c>
      <c r="B192" s="6" t="s">
        <v>7</v>
      </c>
      <c r="C192" s="6" t="s">
        <v>8</v>
      </c>
      <c r="D192" s="112" t="s">
        <v>167</v>
      </c>
      <c r="E192" s="6" t="s">
        <v>0</v>
      </c>
      <c r="F192" s="30">
        <v>10</v>
      </c>
      <c r="G192" s="48">
        <v>74.180000000000007</v>
      </c>
      <c r="H192" s="57">
        <f t="shared" ref="H192:H200" si="25">IF(E192=" "," ",ROUND(F192*G192,2))</f>
        <v>741.8</v>
      </c>
      <c r="I192" s="68">
        <v>209.46</v>
      </c>
      <c r="J192" s="68">
        <f>I192*1.2267</f>
        <v>256.94458199999997</v>
      </c>
      <c r="K192" s="69">
        <f t="shared" si="14"/>
        <v>2569.4458199999999</v>
      </c>
    </row>
    <row r="193" spans="1:11" s="123" customFormat="1" ht="76.5" x14ac:dyDescent="0.2">
      <c r="A193" s="26" t="s">
        <v>278</v>
      </c>
      <c r="B193" s="3"/>
      <c r="C193" s="6"/>
      <c r="D193" s="112" t="s">
        <v>168</v>
      </c>
      <c r="E193" s="6" t="s">
        <v>0</v>
      </c>
      <c r="F193" s="30">
        <v>7</v>
      </c>
      <c r="G193" s="48">
        <v>75.180000000000007</v>
      </c>
      <c r="H193" s="57">
        <f t="shared" si="25"/>
        <v>526.26</v>
      </c>
      <c r="I193" s="68">
        <v>27.78</v>
      </c>
      <c r="J193" s="68">
        <f>I193*1.2267</f>
        <v>34.077725999999998</v>
      </c>
      <c r="K193" s="69">
        <f t="shared" ref="K193" si="26">F193*J193</f>
        <v>238.544082</v>
      </c>
    </row>
    <row r="194" spans="1:11" x14ac:dyDescent="0.2">
      <c r="A194" s="26" t="s">
        <v>279</v>
      </c>
      <c r="C194" s="6"/>
      <c r="D194" s="112" t="s">
        <v>207</v>
      </c>
      <c r="E194" s="6" t="s">
        <v>0</v>
      </c>
      <c r="F194" s="30">
        <v>5</v>
      </c>
      <c r="G194" s="48"/>
      <c r="H194" s="57"/>
      <c r="I194" s="68">
        <v>1350</v>
      </c>
      <c r="J194" s="68">
        <f>I194*1.2267</f>
        <v>1656.0449999999998</v>
      </c>
      <c r="K194" s="69">
        <f t="shared" si="14"/>
        <v>8280.2249999999985</v>
      </c>
    </row>
    <row r="195" spans="1:11" ht="171" x14ac:dyDescent="0.2">
      <c r="A195" s="26" t="s">
        <v>280</v>
      </c>
      <c r="B195" s="72" t="s">
        <v>143</v>
      </c>
      <c r="C195" s="6" t="s">
        <v>141</v>
      </c>
      <c r="D195" s="5" t="s">
        <v>173</v>
      </c>
      <c r="E195" s="4" t="s">
        <v>0</v>
      </c>
      <c r="F195" s="30">
        <v>5</v>
      </c>
      <c r="G195" s="48">
        <v>109.27</v>
      </c>
      <c r="H195" s="57">
        <f t="shared" si="25"/>
        <v>546.35</v>
      </c>
      <c r="I195" s="68">
        <v>232</v>
      </c>
      <c r="J195" s="68">
        <f>I195*1.2267</f>
        <v>284.59439999999995</v>
      </c>
      <c r="K195" s="69">
        <f t="shared" si="14"/>
        <v>1422.9719999999998</v>
      </c>
    </row>
    <row r="196" spans="1:11" ht="28.5" x14ac:dyDescent="0.2">
      <c r="A196" s="26" t="s">
        <v>281</v>
      </c>
      <c r="B196" s="6" t="s">
        <v>11</v>
      </c>
      <c r="C196" s="6" t="s">
        <v>8</v>
      </c>
      <c r="D196" s="5" t="s">
        <v>180</v>
      </c>
      <c r="E196" s="4" t="s">
        <v>0</v>
      </c>
      <c r="F196" s="30">
        <v>14</v>
      </c>
      <c r="G196" s="48">
        <v>16</v>
      </c>
      <c r="H196" s="57">
        <f t="shared" si="25"/>
        <v>224</v>
      </c>
      <c r="I196" s="68">
        <v>23.35</v>
      </c>
      <c r="J196" s="68">
        <f>I196*1.2267</f>
        <v>28.643445</v>
      </c>
      <c r="K196" s="69">
        <f t="shared" si="14"/>
        <v>401.00823000000003</v>
      </c>
    </row>
    <row r="197" spans="1:11" ht="28.5" x14ac:dyDescent="0.2">
      <c r="A197" s="26" t="s">
        <v>282</v>
      </c>
      <c r="B197" s="6" t="s">
        <v>143</v>
      </c>
      <c r="C197" s="6" t="s">
        <v>141</v>
      </c>
      <c r="D197" s="5" t="s">
        <v>169</v>
      </c>
      <c r="E197" s="4" t="s">
        <v>0</v>
      </c>
      <c r="F197" s="30">
        <v>5</v>
      </c>
      <c r="G197" s="48">
        <v>16</v>
      </c>
      <c r="H197" s="57">
        <f t="shared" si="25"/>
        <v>80</v>
      </c>
      <c r="I197" s="68">
        <v>20.94</v>
      </c>
      <c r="J197" s="68">
        <f>I197*1.2267</f>
        <v>25.687097999999999</v>
      </c>
      <c r="K197" s="69">
        <f t="shared" si="14"/>
        <v>128.43548999999999</v>
      </c>
    </row>
    <row r="198" spans="1:11" ht="28.5" x14ac:dyDescent="0.2">
      <c r="A198" s="26" t="s">
        <v>283</v>
      </c>
      <c r="B198" s="6" t="s">
        <v>12</v>
      </c>
      <c r="C198" s="6" t="s">
        <v>8</v>
      </c>
      <c r="D198" s="5" t="s">
        <v>170</v>
      </c>
      <c r="E198" s="4" t="s">
        <v>0</v>
      </c>
      <c r="F198" s="30">
        <v>2</v>
      </c>
      <c r="G198" s="48">
        <v>16</v>
      </c>
      <c r="H198" s="57">
        <f t="shared" si="25"/>
        <v>32</v>
      </c>
      <c r="I198" s="68">
        <v>23.35</v>
      </c>
      <c r="J198" s="68">
        <f>I198*1.2267</f>
        <v>28.643445</v>
      </c>
      <c r="K198" s="69">
        <f t="shared" ref="K198:K208" si="27">F198*J198</f>
        <v>57.28689</v>
      </c>
    </row>
    <row r="199" spans="1:11" ht="28.5" x14ac:dyDescent="0.2">
      <c r="A199" s="26" t="s">
        <v>284</v>
      </c>
      <c r="B199" s="6" t="s">
        <v>142</v>
      </c>
      <c r="C199" s="6" t="s">
        <v>141</v>
      </c>
      <c r="D199" s="5" t="s">
        <v>171</v>
      </c>
      <c r="E199" s="4" t="s">
        <v>0</v>
      </c>
      <c r="F199" s="30">
        <v>1</v>
      </c>
      <c r="G199" s="48">
        <v>17</v>
      </c>
      <c r="H199" s="57">
        <f t="shared" si="25"/>
        <v>17</v>
      </c>
      <c r="I199" s="68">
        <v>25.6</v>
      </c>
      <c r="J199" s="68">
        <f>I199*1.2267</f>
        <v>31.40352</v>
      </c>
      <c r="K199" s="69">
        <f t="shared" si="27"/>
        <v>31.40352</v>
      </c>
    </row>
    <row r="200" spans="1:11" ht="28.5" x14ac:dyDescent="0.2">
      <c r="A200" s="26" t="s">
        <v>285</v>
      </c>
      <c r="B200" s="6" t="s">
        <v>14</v>
      </c>
      <c r="C200" s="6" t="s">
        <v>8</v>
      </c>
      <c r="D200" s="5" t="s">
        <v>172</v>
      </c>
      <c r="E200" s="4" t="s">
        <v>0</v>
      </c>
      <c r="F200" s="30">
        <v>3</v>
      </c>
      <c r="G200" s="48">
        <v>18</v>
      </c>
      <c r="H200" s="57">
        <f t="shared" si="25"/>
        <v>54</v>
      </c>
      <c r="I200" s="68">
        <v>18.899999999999999</v>
      </c>
      <c r="J200" s="68">
        <f>I200*1.2267</f>
        <v>23.184629999999995</v>
      </c>
      <c r="K200" s="69">
        <f t="shared" si="27"/>
        <v>69.553889999999981</v>
      </c>
    </row>
    <row r="201" spans="1:11" ht="28.5" x14ac:dyDescent="0.2">
      <c r="A201" s="26" t="s">
        <v>286</v>
      </c>
      <c r="B201" s="6" t="s">
        <v>175</v>
      </c>
      <c r="C201" s="6" t="s">
        <v>8</v>
      </c>
      <c r="D201" s="5" t="s">
        <v>208</v>
      </c>
      <c r="E201" s="4" t="s">
        <v>0</v>
      </c>
      <c r="F201" s="30">
        <v>1</v>
      </c>
      <c r="G201" s="48">
        <v>18</v>
      </c>
      <c r="H201" s="57">
        <f t="shared" ref="H201:H205" si="28">IF(E201=" "," ",ROUND(F201*G201,2))</f>
        <v>18</v>
      </c>
      <c r="I201" s="68">
        <v>25.6</v>
      </c>
      <c r="J201" s="68">
        <f>I201*1.2267</f>
        <v>31.40352</v>
      </c>
      <c r="K201" s="69">
        <f t="shared" si="27"/>
        <v>31.40352</v>
      </c>
    </row>
    <row r="202" spans="1:11" ht="28.5" x14ac:dyDescent="0.2">
      <c r="A202" s="26" t="s">
        <v>287</v>
      </c>
      <c r="B202" s="6" t="s">
        <v>204</v>
      </c>
      <c r="C202" s="6" t="s">
        <v>8</v>
      </c>
      <c r="D202" s="5" t="s">
        <v>210</v>
      </c>
      <c r="E202" s="4" t="s">
        <v>0</v>
      </c>
      <c r="F202" s="30">
        <v>5</v>
      </c>
      <c r="G202" s="48">
        <v>18</v>
      </c>
      <c r="H202" s="57">
        <f t="shared" si="28"/>
        <v>90</v>
      </c>
      <c r="I202" s="68">
        <v>20.9</v>
      </c>
      <c r="J202" s="68">
        <f>I202*1.2267</f>
        <v>25.638029999999997</v>
      </c>
      <c r="K202" s="69">
        <f t="shared" si="27"/>
        <v>128.19014999999999</v>
      </c>
    </row>
    <row r="203" spans="1:11" ht="28.5" x14ac:dyDescent="0.2">
      <c r="A203" s="26" t="s">
        <v>288</v>
      </c>
      <c r="B203" s="6" t="s">
        <v>205</v>
      </c>
      <c r="C203" s="6" t="s">
        <v>8</v>
      </c>
      <c r="D203" s="5" t="s">
        <v>209</v>
      </c>
      <c r="E203" s="4" t="s">
        <v>0</v>
      </c>
      <c r="F203" s="30">
        <v>3</v>
      </c>
      <c r="G203" s="48">
        <v>18</v>
      </c>
      <c r="H203" s="57">
        <f t="shared" si="28"/>
        <v>54</v>
      </c>
      <c r="I203" s="68">
        <v>21.9</v>
      </c>
      <c r="J203" s="68">
        <f>I203*1.2267</f>
        <v>26.864729999999994</v>
      </c>
      <c r="K203" s="69">
        <f t="shared" si="27"/>
        <v>80.594189999999983</v>
      </c>
    </row>
    <row r="204" spans="1:11" ht="28.5" x14ac:dyDescent="0.2">
      <c r="A204" s="26" t="s">
        <v>289</v>
      </c>
      <c r="B204" s="6" t="s">
        <v>206</v>
      </c>
      <c r="C204" s="6" t="s">
        <v>8</v>
      </c>
      <c r="D204" s="5" t="s">
        <v>212</v>
      </c>
      <c r="E204" s="4" t="s">
        <v>0</v>
      </c>
      <c r="F204" s="30">
        <v>2</v>
      </c>
      <c r="G204" s="48">
        <v>18</v>
      </c>
      <c r="H204" s="57">
        <f t="shared" ref="H204" si="29">IF(E204=" "," ",ROUND(F204*G204,2))</f>
        <v>36</v>
      </c>
      <c r="I204" s="68">
        <v>25.9</v>
      </c>
      <c r="J204" s="68">
        <f>I204*1.2267</f>
        <v>31.771529999999995</v>
      </c>
      <c r="K204" s="69">
        <f t="shared" si="27"/>
        <v>63.54305999999999</v>
      </c>
    </row>
    <row r="205" spans="1:11" ht="28.5" x14ac:dyDescent="0.2">
      <c r="A205" s="26" t="s">
        <v>290</v>
      </c>
      <c r="B205" s="6" t="s">
        <v>206</v>
      </c>
      <c r="C205" s="6" t="s">
        <v>8</v>
      </c>
      <c r="D205" s="5" t="s">
        <v>211</v>
      </c>
      <c r="E205" s="4" t="s">
        <v>0</v>
      </c>
      <c r="F205" s="30">
        <v>1</v>
      </c>
      <c r="G205" s="48">
        <v>18</v>
      </c>
      <c r="H205" s="57">
        <f t="shared" si="28"/>
        <v>18</v>
      </c>
      <c r="I205" s="68">
        <v>22.9</v>
      </c>
      <c r="J205" s="68">
        <f>I205*1.2267</f>
        <v>28.091429999999995</v>
      </c>
      <c r="K205" s="69">
        <f t="shared" si="27"/>
        <v>28.091429999999995</v>
      </c>
    </row>
    <row r="206" spans="1:11" ht="28.5" x14ac:dyDescent="0.2">
      <c r="A206" s="26" t="s">
        <v>291</v>
      </c>
      <c r="B206" s="6" t="s">
        <v>222</v>
      </c>
      <c r="C206" s="6" t="s">
        <v>8</v>
      </c>
      <c r="D206" s="5" t="s">
        <v>211</v>
      </c>
      <c r="E206" s="4" t="s">
        <v>0</v>
      </c>
      <c r="F206" s="30">
        <v>1</v>
      </c>
      <c r="G206" s="48">
        <v>18</v>
      </c>
      <c r="H206" s="57">
        <f t="shared" ref="H206:H207" si="30">IF(E206=" "," ",ROUND(F206*G206,2))</f>
        <v>18</v>
      </c>
      <c r="I206" s="68">
        <v>23.9</v>
      </c>
      <c r="J206" s="68">
        <f>I206*1.2267</f>
        <v>29.318129999999996</v>
      </c>
      <c r="K206" s="69">
        <f t="shared" si="27"/>
        <v>29.318129999999996</v>
      </c>
    </row>
    <row r="207" spans="1:11" ht="171" x14ac:dyDescent="0.2">
      <c r="A207" s="26" t="s">
        <v>292</v>
      </c>
      <c r="B207" s="6" t="s">
        <v>175</v>
      </c>
      <c r="C207" s="6" t="s">
        <v>8</v>
      </c>
      <c r="D207" s="5" t="s">
        <v>202</v>
      </c>
      <c r="E207" s="4" t="s">
        <v>0</v>
      </c>
      <c r="F207" s="30">
        <v>17</v>
      </c>
      <c r="G207" s="48">
        <v>18</v>
      </c>
      <c r="H207" s="57">
        <f t="shared" si="30"/>
        <v>306</v>
      </c>
      <c r="I207" s="68">
        <v>410</v>
      </c>
      <c r="J207" s="68">
        <f>I207*1.2267</f>
        <v>502.94699999999995</v>
      </c>
      <c r="K207" s="69">
        <f t="shared" si="27"/>
        <v>8550.0989999999983</v>
      </c>
    </row>
    <row r="208" spans="1:11" ht="28.5" x14ac:dyDescent="0.2">
      <c r="A208" s="26" t="s">
        <v>293</v>
      </c>
      <c r="B208" s="6" t="s">
        <v>223</v>
      </c>
      <c r="C208" s="6" t="s">
        <v>8</v>
      </c>
      <c r="D208" s="5" t="s">
        <v>224</v>
      </c>
      <c r="E208" s="4" t="s">
        <v>225</v>
      </c>
      <c r="F208" s="30">
        <v>43</v>
      </c>
      <c r="G208" s="48">
        <v>18</v>
      </c>
      <c r="H208" s="57">
        <f t="shared" ref="H208" si="31">IF(E208=" "," ",ROUND(F208*G208,2))</f>
        <v>774</v>
      </c>
      <c r="I208" s="68">
        <v>121.83</v>
      </c>
      <c r="J208" s="68">
        <f>I208*1.2267</f>
        <v>149.44886099999999</v>
      </c>
      <c r="K208" s="69">
        <f t="shared" si="27"/>
        <v>6426.301023</v>
      </c>
    </row>
    <row r="209" spans="1:11" s="123" customFormat="1" ht="28.5" x14ac:dyDescent="0.2">
      <c r="A209" s="26" t="s">
        <v>294</v>
      </c>
      <c r="B209" s="6" t="s">
        <v>227</v>
      </c>
      <c r="C209" s="6" t="s">
        <v>8</v>
      </c>
      <c r="D209" s="5" t="s">
        <v>228</v>
      </c>
      <c r="E209" s="4" t="s">
        <v>225</v>
      </c>
      <c r="F209" s="30">
        <v>10.5</v>
      </c>
      <c r="G209" s="48">
        <v>18</v>
      </c>
      <c r="H209" s="57">
        <f t="shared" ref="H209" si="32">IF(E209=" "," ",ROUND(F209*G209,2))</f>
        <v>189</v>
      </c>
      <c r="I209" s="68">
        <v>113.23</v>
      </c>
      <c r="J209" s="68">
        <f>I209*1.2267</f>
        <v>138.89924099999999</v>
      </c>
      <c r="K209" s="69">
        <f t="shared" ref="K209" si="33">F209*J209</f>
        <v>1458.4420304999999</v>
      </c>
    </row>
    <row r="210" spans="1:11" s="123" customFormat="1" ht="42.75" x14ac:dyDescent="0.2">
      <c r="A210" s="26" t="s">
        <v>295</v>
      </c>
      <c r="B210" s="6" t="s">
        <v>229</v>
      </c>
      <c r="C210" s="6" t="s">
        <v>8</v>
      </c>
      <c r="D210" s="5" t="s">
        <v>230</v>
      </c>
      <c r="E210" s="4" t="s">
        <v>225</v>
      </c>
      <c r="F210" s="30">
        <v>10</v>
      </c>
      <c r="G210" s="48">
        <v>18</v>
      </c>
      <c r="H210" s="57">
        <f t="shared" ref="H210" si="34">IF(E210=" "," ",ROUND(F210*G210,2))</f>
        <v>180</v>
      </c>
      <c r="I210" s="68">
        <v>114.23</v>
      </c>
      <c r="J210" s="68">
        <f>I210*1.2267</f>
        <v>140.12594099999998</v>
      </c>
      <c r="K210" s="69">
        <f t="shared" ref="K210" si="35">F210*J210</f>
        <v>1401.2594099999999</v>
      </c>
    </row>
    <row r="211" spans="1:11" ht="15.75" thickBot="1" x14ac:dyDescent="0.25">
      <c r="A211" s="156" t="s">
        <v>296</v>
      </c>
      <c r="B211" s="157"/>
      <c r="C211" s="157"/>
      <c r="D211" s="157"/>
      <c r="E211" s="157"/>
      <c r="F211" s="157"/>
      <c r="G211" s="158"/>
      <c r="H211" s="139"/>
      <c r="I211" s="138"/>
      <c r="J211" s="140"/>
      <c r="K211" s="141">
        <f>SUM(K192:K210)</f>
        <v>31396.116865499989</v>
      </c>
    </row>
    <row r="212" spans="1:11" ht="18.75" thickBot="1" x14ac:dyDescent="0.3">
      <c r="A212" s="115"/>
      <c r="B212" s="116"/>
      <c r="C212" s="116"/>
      <c r="D212" s="117"/>
      <c r="E212" s="116"/>
      <c r="F212" s="120" t="s">
        <v>198</v>
      </c>
      <c r="G212" s="118"/>
      <c r="H212" s="114"/>
      <c r="I212" s="119"/>
      <c r="J212" s="114"/>
      <c r="K212" s="121">
        <f>K22+K33+K47+K60+K75+K115+K166+K180+K190+K211+K157</f>
        <v>342697.07615524996</v>
      </c>
    </row>
  </sheetData>
  <mergeCells count="17">
    <mergeCell ref="A22:G22"/>
    <mergeCell ref="A33:G33"/>
    <mergeCell ref="A61:G61"/>
    <mergeCell ref="A47:G47"/>
    <mergeCell ref="A60:G60"/>
    <mergeCell ref="A1:K2"/>
    <mergeCell ref="A8:K8"/>
    <mergeCell ref="A11:F11"/>
    <mergeCell ref="G10:H10"/>
    <mergeCell ref="I10:K10"/>
    <mergeCell ref="A75:G75"/>
    <mergeCell ref="A166:G166"/>
    <mergeCell ref="A180:G180"/>
    <mergeCell ref="A211:G211"/>
    <mergeCell ref="A115:G115"/>
    <mergeCell ref="A190:G190"/>
    <mergeCell ref="A157:G157"/>
  </mergeCells>
  <pageMargins left="0.25" right="0.25" top="0.75" bottom="0.75" header="0.3" footer="0.3"/>
  <pageSetup paperSize="9" scale="66" fitToHeight="0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zoomScaleNormal="100" workbookViewId="0">
      <selection activeCell="C27" sqref="C27:C28"/>
    </sheetView>
  </sheetViews>
  <sheetFormatPr defaultRowHeight="14.25" x14ac:dyDescent="0.2"/>
  <cols>
    <col min="1" max="1" width="6.42578125" style="1" customWidth="1"/>
    <col min="2" max="2" width="44.5703125" style="1" customWidth="1"/>
    <col min="3" max="3" width="17.42578125" style="1" customWidth="1"/>
    <col min="4" max="4" width="10.7109375" style="1" bestFit="1" customWidth="1"/>
    <col min="5" max="5" width="11.42578125" style="1" customWidth="1"/>
    <col min="6" max="6" width="13.7109375" style="1" customWidth="1"/>
    <col min="7" max="9" width="11.42578125" style="1" customWidth="1"/>
    <col min="10" max="10" width="18.140625" style="1" customWidth="1"/>
    <col min="11" max="260" width="9.140625" style="1"/>
    <col min="261" max="261" width="67" style="1" customWidth="1"/>
    <col min="262" max="262" width="11.28515625" style="1" customWidth="1"/>
    <col min="263" max="263" width="10.7109375" style="1" bestFit="1" customWidth="1"/>
    <col min="264" max="265" width="11.42578125" style="1" customWidth="1"/>
    <col min="266" max="266" width="11.85546875" style="1" customWidth="1"/>
    <col min="267" max="516" width="9.140625" style="1"/>
    <col min="517" max="517" width="67" style="1" customWidth="1"/>
    <col min="518" max="518" width="11.28515625" style="1" customWidth="1"/>
    <col min="519" max="519" width="10.7109375" style="1" bestFit="1" customWidth="1"/>
    <col min="520" max="521" width="11.42578125" style="1" customWidth="1"/>
    <col min="522" max="522" width="11.85546875" style="1" customWidth="1"/>
    <col min="523" max="772" width="9.140625" style="1"/>
    <col min="773" max="773" width="67" style="1" customWidth="1"/>
    <col min="774" max="774" width="11.28515625" style="1" customWidth="1"/>
    <col min="775" max="775" width="10.7109375" style="1" bestFit="1" customWidth="1"/>
    <col min="776" max="777" width="11.42578125" style="1" customWidth="1"/>
    <col min="778" max="778" width="11.85546875" style="1" customWidth="1"/>
    <col min="779" max="1028" width="9.140625" style="1"/>
    <col min="1029" max="1029" width="67" style="1" customWidth="1"/>
    <col min="1030" max="1030" width="11.28515625" style="1" customWidth="1"/>
    <col min="1031" max="1031" width="10.7109375" style="1" bestFit="1" customWidth="1"/>
    <col min="1032" max="1033" width="11.42578125" style="1" customWidth="1"/>
    <col min="1034" max="1034" width="11.85546875" style="1" customWidth="1"/>
    <col min="1035" max="1284" width="9.140625" style="1"/>
    <col min="1285" max="1285" width="67" style="1" customWidth="1"/>
    <col min="1286" max="1286" width="11.28515625" style="1" customWidth="1"/>
    <col min="1287" max="1287" width="10.7109375" style="1" bestFit="1" customWidth="1"/>
    <col min="1288" max="1289" width="11.42578125" style="1" customWidth="1"/>
    <col min="1290" max="1290" width="11.85546875" style="1" customWidth="1"/>
    <col min="1291" max="1540" width="9.140625" style="1"/>
    <col min="1541" max="1541" width="67" style="1" customWidth="1"/>
    <col min="1542" max="1542" width="11.28515625" style="1" customWidth="1"/>
    <col min="1543" max="1543" width="10.7109375" style="1" bestFit="1" customWidth="1"/>
    <col min="1544" max="1545" width="11.42578125" style="1" customWidth="1"/>
    <col min="1546" max="1546" width="11.85546875" style="1" customWidth="1"/>
    <col min="1547" max="1796" width="9.140625" style="1"/>
    <col min="1797" max="1797" width="67" style="1" customWidth="1"/>
    <col min="1798" max="1798" width="11.28515625" style="1" customWidth="1"/>
    <col min="1799" max="1799" width="10.7109375" style="1" bestFit="1" customWidth="1"/>
    <col min="1800" max="1801" width="11.42578125" style="1" customWidth="1"/>
    <col min="1802" max="1802" width="11.85546875" style="1" customWidth="1"/>
    <col min="1803" max="2052" width="9.140625" style="1"/>
    <col min="2053" max="2053" width="67" style="1" customWidth="1"/>
    <col min="2054" max="2054" width="11.28515625" style="1" customWidth="1"/>
    <col min="2055" max="2055" width="10.7109375" style="1" bestFit="1" customWidth="1"/>
    <col min="2056" max="2057" width="11.42578125" style="1" customWidth="1"/>
    <col min="2058" max="2058" width="11.85546875" style="1" customWidth="1"/>
    <col min="2059" max="2308" width="9.140625" style="1"/>
    <col min="2309" max="2309" width="67" style="1" customWidth="1"/>
    <col min="2310" max="2310" width="11.28515625" style="1" customWidth="1"/>
    <col min="2311" max="2311" width="10.7109375" style="1" bestFit="1" customWidth="1"/>
    <col min="2312" max="2313" width="11.42578125" style="1" customWidth="1"/>
    <col min="2314" max="2314" width="11.85546875" style="1" customWidth="1"/>
    <col min="2315" max="2564" width="9.140625" style="1"/>
    <col min="2565" max="2565" width="67" style="1" customWidth="1"/>
    <col min="2566" max="2566" width="11.28515625" style="1" customWidth="1"/>
    <col min="2567" max="2567" width="10.7109375" style="1" bestFit="1" customWidth="1"/>
    <col min="2568" max="2569" width="11.42578125" style="1" customWidth="1"/>
    <col min="2570" max="2570" width="11.85546875" style="1" customWidth="1"/>
    <col min="2571" max="2820" width="9.140625" style="1"/>
    <col min="2821" max="2821" width="67" style="1" customWidth="1"/>
    <col min="2822" max="2822" width="11.28515625" style="1" customWidth="1"/>
    <col min="2823" max="2823" width="10.7109375" style="1" bestFit="1" customWidth="1"/>
    <col min="2824" max="2825" width="11.42578125" style="1" customWidth="1"/>
    <col min="2826" max="2826" width="11.85546875" style="1" customWidth="1"/>
    <col min="2827" max="3076" width="9.140625" style="1"/>
    <col min="3077" max="3077" width="67" style="1" customWidth="1"/>
    <col min="3078" max="3078" width="11.28515625" style="1" customWidth="1"/>
    <col min="3079" max="3079" width="10.7109375" style="1" bestFit="1" customWidth="1"/>
    <col min="3080" max="3081" width="11.42578125" style="1" customWidth="1"/>
    <col min="3082" max="3082" width="11.85546875" style="1" customWidth="1"/>
    <col min="3083" max="3332" width="9.140625" style="1"/>
    <col min="3333" max="3333" width="67" style="1" customWidth="1"/>
    <col min="3334" max="3334" width="11.28515625" style="1" customWidth="1"/>
    <col min="3335" max="3335" width="10.7109375" style="1" bestFit="1" customWidth="1"/>
    <col min="3336" max="3337" width="11.42578125" style="1" customWidth="1"/>
    <col min="3338" max="3338" width="11.85546875" style="1" customWidth="1"/>
    <col min="3339" max="3588" width="9.140625" style="1"/>
    <col min="3589" max="3589" width="67" style="1" customWidth="1"/>
    <col min="3590" max="3590" width="11.28515625" style="1" customWidth="1"/>
    <col min="3591" max="3591" width="10.7109375" style="1" bestFit="1" customWidth="1"/>
    <col min="3592" max="3593" width="11.42578125" style="1" customWidth="1"/>
    <col min="3594" max="3594" width="11.85546875" style="1" customWidth="1"/>
    <col min="3595" max="3844" width="9.140625" style="1"/>
    <col min="3845" max="3845" width="67" style="1" customWidth="1"/>
    <col min="3846" max="3846" width="11.28515625" style="1" customWidth="1"/>
    <col min="3847" max="3847" width="10.7109375" style="1" bestFit="1" customWidth="1"/>
    <col min="3848" max="3849" width="11.42578125" style="1" customWidth="1"/>
    <col min="3850" max="3850" width="11.85546875" style="1" customWidth="1"/>
    <col min="3851" max="4100" width="9.140625" style="1"/>
    <col min="4101" max="4101" width="67" style="1" customWidth="1"/>
    <col min="4102" max="4102" width="11.28515625" style="1" customWidth="1"/>
    <col min="4103" max="4103" width="10.7109375" style="1" bestFit="1" customWidth="1"/>
    <col min="4104" max="4105" width="11.42578125" style="1" customWidth="1"/>
    <col min="4106" max="4106" width="11.85546875" style="1" customWidth="1"/>
    <col min="4107" max="4356" width="9.140625" style="1"/>
    <col min="4357" max="4357" width="67" style="1" customWidth="1"/>
    <col min="4358" max="4358" width="11.28515625" style="1" customWidth="1"/>
    <col min="4359" max="4359" width="10.7109375" style="1" bestFit="1" customWidth="1"/>
    <col min="4360" max="4361" width="11.42578125" style="1" customWidth="1"/>
    <col min="4362" max="4362" width="11.85546875" style="1" customWidth="1"/>
    <col min="4363" max="4612" width="9.140625" style="1"/>
    <col min="4613" max="4613" width="67" style="1" customWidth="1"/>
    <col min="4614" max="4614" width="11.28515625" style="1" customWidth="1"/>
    <col min="4615" max="4615" width="10.7109375" style="1" bestFit="1" customWidth="1"/>
    <col min="4616" max="4617" width="11.42578125" style="1" customWidth="1"/>
    <col min="4618" max="4618" width="11.85546875" style="1" customWidth="1"/>
    <col min="4619" max="4868" width="9.140625" style="1"/>
    <col min="4869" max="4869" width="67" style="1" customWidth="1"/>
    <col min="4870" max="4870" width="11.28515625" style="1" customWidth="1"/>
    <col min="4871" max="4871" width="10.7109375" style="1" bestFit="1" customWidth="1"/>
    <col min="4872" max="4873" width="11.42578125" style="1" customWidth="1"/>
    <col min="4874" max="4874" width="11.85546875" style="1" customWidth="1"/>
    <col min="4875" max="5124" width="9.140625" style="1"/>
    <col min="5125" max="5125" width="67" style="1" customWidth="1"/>
    <col min="5126" max="5126" width="11.28515625" style="1" customWidth="1"/>
    <col min="5127" max="5127" width="10.7109375" style="1" bestFit="1" customWidth="1"/>
    <col min="5128" max="5129" width="11.42578125" style="1" customWidth="1"/>
    <col min="5130" max="5130" width="11.85546875" style="1" customWidth="1"/>
    <col min="5131" max="5380" width="9.140625" style="1"/>
    <col min="5381" max="5381" width="67" style="1" customWidth="1"/>
    <col min="5382" max="5382" width="11.28515625" style="1" customWidth="1"/>
    <col min="5383" max="5383" width="10.7109375" style="1" bestFit="1" customWidth="1"/>
    <col min="5384" max="5385" width="11.42578125" style="1" customWidth="1"/>
    <col min="5386" max="5386" width="11.85546875" style="1" customWidth="1"/>
    <col min="5387" max="5636" width="9.140625" style="1"/>
    <col min="5637" max="5637" width="67" style="1" customWidth="1"/>
    <col min="5638" max="5638" width="11.28515625" style="1" customWidth="1"/>
    <col min="5639" max="5639" width="10.7109375" style="1" bestFit="1" customWidth="1"/>
    <col min="5640" max="5641" width="11.42578125" style="1" customWidth="1"/>
    <col min="5642" max="5642" width="11.85546875" style="1" customWidth="1"/>
    <col min="5643" max="5892" width="9.140625" style="1"/>
    <col min="5893" max="5893" width="67" style="1" customWidth="1"/>
    <col min="5894" max="5894" width="11.28515625" style="1" customWidth="1"/>
    <col min="5895" max="5895" width="10.7109375" style="1" bestFit="1" customWidth="1"/>
    <col min="5896" max="5897" width="11.42578125" style="1" customWidth="1"/>
    <col min="5898" max="5898" width="11.85546875" style="1" customWidth="1"/>
    <col min="5899" max="6148" width="9.140625" style="1"/>
    <col min="6149" max="6149" width="67" style="1" customWidth="1"/>
    <col min="6150" max="6150" width="11.28515625" style="1" customWidth="1"/>
    <col min="6151" max="6151" width="10.7109375" style="1" bestFit="1" customWidth="1"/>
    <col min="6152" max="6153" width="11.42578125" style="1" customWidth="1"/>
    <col min="6154" max="6154" width="11.85546875" style="1" customWidth="1"/>
    <col min="6155" max="6404" width="9.140625" style="1"/>
    <col min="6405" max="6405" width="67" style="1" customWidth="1"/>
    <col min="6406" max="6406" width="11.28515625" style="1" customWidth="1"/>
    <col min="6407" max="6407" width="10.7109375" style="1" bestFit="1" customWidth="1"/>
    <col min="6408" max="6409" width="11.42578125" style="1" customWidth="1"/>
    <col min="6410" max="6410" width="11.85546875" style="1" customWidth="1"/>
    <col min="6411" max="6660" width="9.140625" style="1"/>
    <col min="6661" max="6661" width="67" style="1" customWidth="1"/>
    <col min="6662" max="6662" width="11.28515625" style="1" customWidth="1"/>
    <col min="6663" max="6663" width="10.7109375" style="1" bestFit="1" customWidth="1"/>
    <col min="6664" max="6665" width="11.42578125" style="1" customWidth="1"/>
    <col min="6666" max="6666" width="11.85546875" style="1" customWidth="1"/>
    <col min="6667" max="6916" width="9.140625" style="1"/>
    <col min="6917" max="6917" width="67" style="1" customWidth="1"/>
    <col min="6918" max="6918" width="11.28515625" style="1" customWidth="1"/>
    <col min="6919" max="6919" width="10.7109375" style="1" bestFit="1" customWidth="1"/>
    <col min="6920" max="6921" width="11.42578125" style="1" customWidth="1"/>
    <col min="6922" max="6922" width="11.85546875" style="1" customWidth="1"/>
    <col min="6923" max="7172" width="9.140625" style="1"/>
    <col min="7173" max="7173" width="67" style="1" customWidth="1"/>
    <col min="7174" max="7174" width="11.28515625" style="1" customWidth="1"/>
    <col min="7175" max="7175" width="10.7109375" style="1" bestFit="1" customWidth="1"/>
    <col min="7176" max="7177" width="11.42578125" style="1" customWidth="1"/>
    <col min="7178" max="7178" width="11.85546875" style="1" customWidth="1"/>
    <col min="7179" max="7428" width="9.140625" style="1"/>
    <col min="7429" max="7429" width="67" style="1" customWidth="1"/>
    <col min="7430" max="7430" width="11.28515625" style="1" customWidth="1"/>
    <col min="7431" max="7431" width="10.7109375" style="1" bestFit="1" customWidth="1"/>
    <col min="7432" max="7433" width="11.42578125" style="1" customWidth="1"/>
    <col min="7434" max="7434" width="11.85546875" style="1" customWidth="1"/>
    <col min="7435" max="7684" width="9.140625" style="1"/>
    <col min="7685" max="7685" width="67" style="1" customWidth="1"/>
    <col min="7686" max="7686" width="11.28515625" style="1" customWidth="1"/>
    <col min="7687" max="7687" width="10.7109375" style="1" bestFit="1" customWidth="1"/>
    <col min="7688" max="7689" width="11.42578125" style="1" customWidth="1"/>
    <col min="7690" max="7690" width="11.85546875" style="1" customWidth="1"/>
    <col min="7691" max="7940" width="9.140625" style="1"/>
    <col min="7941" max="7941" width="67" style="1" customWidth="1"/>
    <col min="7942" max="7942" width="11.28515625" style="1" customWidth="1"/>
    <col min="7943" max="7943" width="10.7109375" style="1" bestFit="1" customWidth="1"/>
    <col min="7944" max="7945" width="11.42578125" style="1" customWidth="1"/>
    <col min="7946" max="7946" width="11.85546875" style="1" customWidth="1"/>
    <col min="7947" max="8196" width="9.140625" style="1"/>
    <col min="8197" max="8197" width="67" style="1" customWidth="1"/>
    <col min="8198" max="8198" width="11.28515625" style="1" customWidth="1"/>
    <col min="8199" max="8199" width="10.7109375" style="1" bestFit="1" customWidth="1"/>
    <col min="8200" max="8201" width="11.42578125" style="1" customWidth="1"/>
    <col min="8202" max="8202" width="11.85546875" style="1" customWidth="1"/>
    <col min="8203" max="8452" width="9.140625" style="1"/>
    <col min="8453" max="8453" width="67" style="1" customWidth="1"/>
    <col min="8454" max="8454" width="11.28515625" style="1" customWidth="1"/>
    <col min="8455" max="8455" width="10.7109375" style="1" bestFit="1" customWidth="1"/>
    <col min="8456" max="8457" width="11.42578125" style="1" customWidth="1"/>
    <col min="8458" max="8458" width="11.85546875" style="1" customWidth="1"/>
    <col min="8459" max="8708" width="9.140625" style="1"/>
    <col min="8709" max="8709" width="67" style="1" customWidth="1"/>
    <col min="8710" max="8710" width="11.28515625" style="1" customWidth="1"/>
    <col min="8711" max="8711" width="10.7109375" style="1" bestFit="1" customWidth="1"/>
    <col min="8712" max="8713" width="11.42578125" style="1" customWidth="1"/>
    <col min="8714" max="8714" width="11.85546875" style="1" customWidth="1"/>
    <col min="8715" max="8964" width="9.140625" style="1"/>
    <col min="8965" max="8965" width="67" style="1" customWidth="1"/>
    <col min="8966" max="8966" width="11.28515625" style="1" customWidth="1"/>
    <col min="8967" max="8967" width="10.7109375" style="1" bestFit="1" customWidth="1"/>
    <col min="8968" max="8969" width="11.42578125" style="1" customWidth="1"/>
    <col min="8970" max="8970" width="11.85546875" style="1" customWidth="1"/>
    <col min="8971" max="9220" width="9.140625" style="1"/>
    <col min="9221" max="9221" width="67" style="1" customWidth="1"/>
    <col min="9222" max="9222" width="11.28515625" style="1" customWidth="1"/>
    <col min="9223" max="9223" width="10.7109375" style="1" bestFit="1" customWidth="1"/>
    <col min="9224" max="9225" width="11.42578125" style="1" customWidth="1"/>
    <col min="9226" max="9226" width="11.85546875" style="1" customWidth="1"/>
    <col min="9227" max="9476" width="9.140625" style="1"/>
    <col min="9477" max="9477" width="67" style="1" customWidth="1"/>
    <col min="9478" max="9478" width="11.28515625" style="1" customWidth="1"/>
    <col min="9479" max="9479" width="10.7109375" style="1" bestFit="1" customWidth="1"/>
    <col min="9480" max="9481" width="11.42578125" style="1" customWidth="1"/>
    <col min="9482" max="9482" width="11.85546875" style="1" customWidth="1"/>
    <col min="9483" max="9732" width="9.140625" style="1"/>
    <col min="9733" max="9733" width="67" style="1" customWidth="1"/>
    <col min="9734" max="9734" width="11.28515625" style="1" customWidth="1"/>
    <col min="9735" max="9735" width="10.7109375" style="1" bestFit="1" customWidth="1"/>
    <col min="9736" max="9737" width="11.42578125" style="1" customWidth="1"/>
    <col min="9738" max="9738" width="11.85546875" style="1" customWidth="1"/>
    <col min="9739" max="9988" width="9.140625" style="1"/>
    <col min="9989" max="9989" width="67" style="1" customWidth="1"/>
    <col min="9990" max="9990" width="11.28515625" style="1" customWidth="1"/>
    <col min="9991" max="9991" width="10.7109375" style="1" bestFit="1" customWidth="1"/>
    <col min="9992" max="9993" width="11.42578125" style="1" customWidth="1"/>
    <col min="9994" max="9994" width="11.85546875" style="1" customWidth="1"/>
    <col min="9995" max="10244" width="9.140625" style="1"/>
    <col min="10245" max="10245" width="67" style="1" customWidth="1"/>
    <col min="10246" max="10246" width="11.28515625" style="1" customWidth="1"/>
    <col min="10247" max="10247" width="10.7109375" style="1" bestFit="1" customWidth="1"/>
    <col min="10248" max="10249" width="11.42578125" style="1" customWidth="1"/>
    <col min="10250" max="10250" width="11.85546875" style="1" customWidth="1"/>
    <col min="10251" max="10500" width="9.140625" style="1"/>
    <col min="10501" max="10501" width="67" style="1" customWidth="1"/>
    <col min="10502" max="10502" width="11.28515625" style="1" customWidth="1"/>
    <col min="10503" max="10503" width="10.7109375" style="1" bestFit="1" customWidth="1"/>
    <col min="10504" max="10505" width="11.42578125" style="1" customWidth="1"/>
    <col min="10506" max="10506" width="11.85546875" style="1" customWidth="1"/>
    <col min="10507" max="10756" width="9.140625" style="1"/>
    <col min="10757" max="10757" width="67" style="1" customWidth="1"/>
    <col min="10758" max="10758" width="11.28515625" style="1" customWidth="1"/>
    <col min="10759" max="10759" width="10.7109375" style="1" bestFit="1" customWidth="1"/>
    <col min="10760" max="10761" width="11.42578125" style="1" customWidth="1"/>
    <col min="10762" max="10762" width="11.85546875" style="1" customWidth="1"/>
    <col min="10763" max="11012" width="9.140625" style="1"/>
    <col min="11013" max="11013" width="67" style="1" customWidth="1"/>
    <col min="11014" max="11014" width="11.28515625" style="1" customWidth="1"/>
    <col min="11015" max="11015" width="10.7109375" style="1" bestFit="1" customWidth="1"/>
    <col min="11016" max="11017" width="11.42578125" style="1" customWidth="1"/>
    <col min="11018" max="11018" width="11.85546875" style="1" customWidth="1"/>
    <col min="11019" max="11268" width="9.140625" style="1"/>
    <col min="11269" max="11269" width="67" style="1" customWidth="1"/>
    <col min="11270" max="11270" width="11.28515625" style="1" customWidth="1"/>
    <col min="11271" max="11271" width="10.7109375" style="1" bestFit="1" customWidth="1"/>
    <col min="11272" max="11273" width="11.42578125" style="1" customWidth="1"/>
    <col min="11274" max="11274" width="11.85546875" style="1" customWidth="1"/>
    <col min="11275" max="11524" width="9.140625" style="1"/>
    <col min="11525" max="11525" width="67" style="1" customWidth="1"/>
    <col min="11526" max="11526" width="11.28515625" style="1" customWidth="1"/>
    <col min="11527" max="11527" width="10.7109375" style="1" bestFit="1" customWidth="1"/>
    <col min="11528" max="11529" width="11.42578125" style="1" customWidth="1"/>
    <col min="11530" max="11530" width="11.85546875" style="1" customWidth="1"/>
    <col min="11531" max="11780" width="9.140625" style="1"/>
    <col min="11781" max="11781" width="67" style="1" customWidth="1"/>
    <col min="11782" max="11782" width="11.28515625" style="1" customWidth="1"/>
    <col min="11783" max="11783" width="10.7109375" style="1" bestFit="1" customWidth="1"/>
    <col min="11784" max="11785" width="11.42578125" style="1" customWidth="1"/>
    <col min="11786" max="11786" width="11.85546875" style="1" customWidth="1"/>
    <col min="11787" max="12036" width="9.140625" style="1"/>
    <col min="12037" max="12037" width="67" style="1" customWidth="1"/>
    <col min="12038" max="12038" width="11.28515625" style="1" customWidth="1"/>
    <col min="12039" max="12039" width="10.7109375" style="1" bestFit="1" customWidth="1"/>
    <col min="12040" max="12041" width="11.42578125" style="1" customWidth="1"/>
    <col min="12042" max="12042" width="11.85546875" style="1" customWidth="1"/>
    <col min="12043" max="12292" width="9.140625" style="1"/>
    <col min="12293" max="12293" width="67" style="1" customWidth="1"/>
    <col min="12294" max="12294" width="11.28515625" style="1" customWidth="1"/>
    <col min="12295" max="12295" width="10.7109375" style="1" bestFit="1" customWidth="1"/>
    <col min="12296" max="12297" width="11.42578125" style="1" customWidth="1"/>
    <col min="12298" max="12298" width="11.85546875" style="1" customWidth="1"/>
    <col min="12299" max="12548" width="9.140625" style="1"/>
    <col min="12549" max="12549" width="67" style="1" customWidth="1"/>
    <col min="12550" max="12550" width="11.28515625" style="1" customWidth="1"/>
    <col min="12551" max="12551" width="10.7109375" style="1" bestFit="1" customWidth="1"/>
    <col min="12552" max="12553" width="11.42578125" style="1" customWidth="1"/>
    <col min="12554" max="12554" width="11.85546875" style="1" customWidth="1"/>
    <col min="12555" max="12804" width="9.140625" style="1"/>
    <col min="12805" max="12805" width="67" style="1" customWidth="1"/>
    <col min="12806" max="12806" width="11.28515625" style="1" customWidth="1"/>
    <col min="12807" max="12807" width="10.7109375" style="1" bestFit="1" customWidth="1"/>
    <col min="12808" max="12809" width="11.42578125" style="1" customWidth="1"/>
    <col min="12810" max="12810" width="11.85546875" style="1" customWidth="1"/>
    <col min="12811" max="13060" width="9.140625" style="1"/>
    <col min="13061" max="13061" width="67" style="1" customWidth="1"/>
    <col min="13062" max="13062" width="11.28515625" style="1" customWidth="1"/>
    <col min="13063" max="13063" width="10.7109375" style="1" bestFit="1" customWidth="1"/>
    <col min="13064" max="13065" width="11.42578125" style="1" customWidth="1"/>
    <col min="13066" max="13066" width="11.85546875" style="1" customWidth="1"/>
    <col min="13067" max="13316" width="9.140625" style="1"/>
    <col min="13317" max="13317" width="67" style="1" customWidth="1"/>
    <col min="13318" max="13318" width="11.28515625" style="1" customWidth="1"/>
    <col min="13319" max="13319" width="10.7109375" style="1" bestFit="1" customWidth="1"/>
    <col min="13320" max="13321" width="11.42578125" style="1" customWidth="1"/>
    <col min="13322" max="13322" width="11.85546875" style="1" customWidth="1"/>
    <col min="13323" max="13572" width="9.140625" style="1"/>
    <col min="13573" max="13573" width="67" style="1" customWidth="1"/>
    <col min="13574" max="13574" width="11.28515625" style="1" customWidth="1"/>
    <col min="13575" max="13575" width="10.7109375" style="1" bestFit="1" customWidth="1"/>
    <col min="13576" max="13577" width="11.42578125" style="1" customWidth="1"/>
    <col min="13578" max="13578" width="11.85546875" style="1" customWidth="1"/>
    <col min="13579" max="13828" width="9.140625" style="1"/>
    <col min="13829" max="13829" width="67" style="1" customWidth="1"/>
    <col min="13830" max="13830" width="11.28515625" style="1" customWidth="1"/>
    <col min="13831" max="13831" width="10.7109375" style="1" bestFit="1" customWidth="1"/>
    <col min="13832" max="13833" width="11.42578125" style="1" customWidth="1"/>
    <col min="13834" max="13834" width="11.85546875" style="1" customWidth="1"/>
    <col min="13835" max="14084" width="9.140625" style="1"/>
    <col min="14085" max="14085" width="67" style="1" customWidth="1"/>
    <col min="14086" max="14086" width="11.28515625" style="1" customWidth="1"/>
    <col min="14087" max="14087" width="10.7109375" style="1" bestFit="1" customWidth="1"/>
    <col min="14088" max="14089" width="11.42578125" style="1" customWidth="1"/>
    <col min="14090" max="14090" width="11.85546875" style="1" customWidth="1"/>
    <col min="14091" max="14340" width="9.140625" style="1"/>
    <col min="14341" max="14341" width="67" style="1" customWidth="1"/>
    <col min="14342" max="14342" width="11.28515625" style="1" customWidth="1"/>
    <col min="14343" max="14343" width="10.7109375" style="1" bestFit="1" customWidth="1"/>
    <col min="14344" max="14345" width="11.42578125" style="1" customWidth="1"/>
    <col min="14346" max="14346" width="11.85546875" style="1" customWidth="1"/>
    <col min="14347" max="14596" width="9.140625" style="1"/>
    <col min="14597" max="14597" width="67" style="1" customWidth="1"/>
    <col min="14598" max="14598" width="11.28515625" style="1" customWidth="1"/>
    <col min="14599" max="14599" width="10.7109375" style="1" bestFit="1" customWidth="1"/>
    <col min="14600" max="14601" width="11.42578125" style="1" customWidth="1"/>
    <col min="14602" max="14602" width="11.85546875" style="1" customWidth="1"/>
    <col min="14603" max="14852" width="9.140625" style="1"/>
    <col min="14853" max="14853" width="67" style="1" customWidth="1"/>
    <col min="14854" max="14854" width="11.28515625" style="1" customWidth="1"/>
    <col min="14855" max="14855" width="10.7109375" style="1" bestFit="1" customWidth="1"/>
    <col min="14856" max="14857" width="11.42578125" style="1" customWidth="1"/>
    <col min="14858" max="14858" width="11.85546875" style="1" customWidth="1"/>
    <col min="14859" max="15108" width="9.140625" style="1"/>
    <col min="15109" max="15109" width="67" style="1" customWidth="1"/>
    <col min="15110" max="15110" width="11.28515625" style="1" customWidth="1"/>
    <col min="15111" max="15111" width="10.7109375" style="1" bestFit="1" customWidth="1"/>
    <col min="15112" max="15113" width="11.42578125" style="1" customWidth="1"/>
    <col min="15114" max="15114" width="11.85546875" style="1" customWidth="1"/>
    <col min="15115" max="15364" width="9.140625" style="1"/>
    <col min="15365" max="15365" width="67" style="1" customWidth="1"/>
    <col min="15366" max="15366" width="11.28515625" style="1" customWidth="1"/>
    <col min="15367" max="15367" width="10.7109375" style="1" bestFit="1" customWidth="1"/>
    <col min="15368" max="15369" width="11.42578125" style="1" customWidth="1"/>
    <col min="15370" max="15370" width="11.85546875" style="1" customWidth="1"/>
    <col min="15371" max="15620" width="9.140625" style="1"/>
    <col min="15621" max="15621" width="67" style="1" customWidth="1"/>
    <col min="15622" max="15622" width="11.28515625" style="1" customWidth="1"/>
    <col min="15623" max="15623" width="10.7109375" style="1" bestFit="1" customWidth="1"/>
    <col min="15624" max="15625" width="11.42578125" style="1" customWidth="1"/>
    <col min="15626" max="15626" width="11.85546875" style="1" customWidth="1"/>
    <col min="15627" max="15876" width="9.140625" style="1"/>
    <col min="15877" max="15877" width="67" style="1" customWidth="1"/>
    <col min="15878" max="15878" width="11.28515625" style="1" customWidth="1"/>
    <col min="15879" max="15879" width="10.7109375" style="1" bestFit="1" customWidth="1"/>
    <col min="15880" max="15881" width="11.42578125" style="1" customWidth="1"/>
    <col min="15882" max="15882" width="11.85546875" style="1" customWidth="1"/>
    <col min="15883" max="16132" width="9.140625" style="1"/>
    <col min="16133" max="16133" width="67" style="1" customWidth="1"/>
    <col min="16134" max="16134" width="11.28515625" style="1" customWidth="1"/>
    <col min="16135" max="16135" width="10.7109375" style="1" bestFit="1" customWidth="1"/>
    <col min="16136" max="16137" width="11.42578125" style="1" customWidth="1"/>
    <col min="16138" max="16138" width="11.85546875" style="1" customWidth="1"/>
    <col min="16139" max="16384" width="9.140625" style="1"/>
  </cols>
  <sheetData>
    <row r="1" spans="1:16" ht="21" thickBot="1" x14ac:dyDescent="0.35">
      <c r="A1" s="211" t="s">
        <v>163</v>
      </c>
      <c r="B1" s="212"/>
      <c r="C1" s="212"/>
      <c r="D1" s="212"/>
      <c r="E1" s="212"/>
      <c r="F1" s="212"/>
      <c r="G1" s="212"/>
      <c r="H1" s="212"/>
      <c r="I1" s="212"/>
      <c r="J1" s="213"/>
    </row>
    <row r="2" spans="1:16" x14ac:dyDescent="0.2">
      <c r="A2" s="214" t="s">
        <v>145</v>
      </c>
      <c r="B2" s="215"/>
      <c r="C2" s="216" t="s">
        <v>297</v>
      </c>
      <c r="D2" s="217"/>
      <c r="E2" s="217"/>
      <c r="F2" s="217"/>
      <c r="G2" s="95"/>
      <c r="H2" s="95"/>
      <c r="I2" s="95"/>
      <c r="J2" s="77" t="s">
        <v>302</v>
      </c>
    </row>
    <row r="3" spans="1:16" ht="26.25" customHeight="1" thickBot="1" x14ac:dyDescent="0.25">
      <c r="A3" s="218" t="s">
        <v>159</v>
      </c>
      <c r="B3" s="219"/>
      <c r="C3" s="220" t="s">
        <v>298</v>
      </c>
      <c r="D3" s="221"/>
      <c r="E3" s="221"/>
      <c r="F3" s="221"/>
      <c r="G3" s="221"/>
      <c r="H3" s="221"/>
      <c r="I3" s="221"/>
      <c r="J3" s="78" t="s">
        <v>303</v>
      </c>
    </row>
    <row r="4" spans="1:16" ht="26.25" thickBot="1" x14ac:dyDescent="0.25">
      <c r="A4" s="79" t="s">
        <v>146</v>
      </c>
      <c r="B4" s="80" t="s">
        <v>147</v>
      </c>
      <c r="C4" s="81" t="s">
        <v>148</v>
      </c>
      <c r="D4" s="82" t="s">
        <v>149</v>
      </c>
      <c r="E4" s="83" t="s">
        <v>150</v>
      </c>
      <c r="F4" s="83" t="s">
        <v>151</v>
      </c>
      <c r="G4" s="83" t="s">
        <v>160</v>
      </c>
      <c r="H4" s="83" t="s">
        <v>161</v>
      </c>
      <c r="I4" s="83" t="s">
        <v>162</v>
      </c>
      <c r="J4" s="84" t="s">
        <v>152</v>
      </c>
    </row>
    <row r="5" spans="1:16" x14ac:dyDescent="0.2">
      <c r="A5" s="191">
        <v>1</v>
      </c>
      <c r="B5" s="209" t="str">
        <f>'PLANILHA ORÇAMENTÁRIA'!D12</f>
        <v>CEMEI MARIA DO CARMO VALADARES BAHIA</v>
      </c>
      <c r="C5" s="189">
        <v>11822.01</v>
      </c>
      <c r="D5" s="102" t="s">
        <v>153</v>
      </c>
      <c r="E5" s="142">
        <v>0.4</v>
      </c>
      <c r="F5" s="145">
        <v>0.6</v>
      </c>
      <c r="G5" s="96"/>
      <c r="H5" s="96"/>
      <c r="I5" s="96"/>
      <c r="J5" s="151">
        <f>E5+F5</f>
        <v>1</v>
      </c>
    </row>
    <row r="6" spans="1:16" x14ac:dyDescent="0.2">
      <c r="A6" s="191"/>
      <c r="B6" s="210"/>
      <c r="C6" s="190"/>
      <c r="D6" s="102" t="s">
        <v>154</v>
      </c>
      <c r="E6" s="87">
        <f>C5*E5</f>
        <v>4728.8040000000001</v>
      </c>
      <c r="F6" s="88">
        <f>C5*F5</f>
        <v>7093.2060000000001</v>
      </c>
      <c r="G6" s="97"/>
      <c r="H6" s="97"/>
      <c r="I6" s="97"/>
      <c r="J6" s="86">
        <f>E6+F6</f>
        <v>11822.01</v>
      </c>
    </row>
    <row r="7" spans="1:16" x14ac:dyDescent="0.2">
      <c r="A7" s="191">
        <v>2</v>
      </c>
      <c r="B7" s="192" t="str">
        <f>'PLANILHA ORÇAMENTÁRIA'!D23</f>
        <v>ESCOLA MUNICIPAL JOSE DUARTE MARINHO</v>
      </c>
      <c r="C7" s="189">
        <f>'PLANILHA ORÇAMENTÁRIA'!K33</f>
        <v>7799.6898089999995</v>
      </c>
      <c r="D7" s="102" t="s">
        <v>153</v>
      </c>
      <c r="E7" s="142">
        <v>0.4</v>
      </c>
      <c r="F7" s="142">
        <v>0.6</v>
      </c>
      <c r="G7" s="96"/>
      <c r="H7" s="96"/>
      <c r="I7" s="96"/>
      <c r="J7" s="151">
        <f>E7+F7</f>
        <v>1</v>
      </c>
    </row>
    <row r="8" spans="1:16" x14ac:dyDescent="0.2">
      <c r="A8" s="191"/>
      <c r="B8" s="193"/>
      <c r="C8" s="190"/>
      <c r="D8" s="102" t="s">
        <v>154</v>
      </c>
      <c r="E8" s="87">
        <f>C7*E7</f>
        <v>3119.8759236000001</v>
      </c>
      <c r="F8" s="87">
        <f>C7*F7</f>
        <v>4679.8138853999999</v>
      </c>
      <c r="G8" s="97"/>
      <c r="H8" s="97"/>
      <c r="I8" s="97"/>
      <c r="J8" s="86">
        <f>E8+F8</f>
        <v>7799.6898089999995</v>
      </c>
    </row>
    <row r="9" spans="1:16" x14ac:dyDescent="0.2">
      <c r="A9" s="191">
        <v>3</v>
      </c>
      <c r="B9" s="187" t="str">
        <f>'PLANILHA ORÇAMENTÁRIA'!D34</f>
        <v>ESCOLA MUNICIPAL DOMITILA VALADARES FIGUEIREDO</v>
      </c>
      <c r="C9" s="189">
        <v>27789.06</v>
      </c>
      <c r="D9" s="102" t="s">
        <v>153</v>
      </c>
      <c r="E9" s="142">
        <v>0.4</v>
      </c>
      <c r="F9" s="142">
        <v>0.4</v>
      </c>
      <c r="G9" s="146">
        <v>0.2</v>
      </c>
      <c r="H9" s="96"/>
      <c r="I9" s="96"/>
      <c r="J9" s="151">
        <f>E9+F9+G9</f>
        <v>1</v>
      </c>
      <c r="P9" s="101"/>
    </row>
    <row r="10" spans="1:16" x14ac:dyDescent="0.2">
      <c r="A10" s="191"/>
      <c r="B10" s="188"/>
      <c r="C10" s="190"/>
      <c r="D10" s="102" t="s">
        <v>154</v>
      </c>
      <c r="E10" s="89">
        <f>C9*E9</f>
        <v>11115.624000000002</v>
      </c>
      <c r="F10" s="89">
        <f>C9*F9</f>
        <v>11115.624000000002</v>
      </c>
      <c r="G10" s="97">
        <f>C9*G9</f>
        <v>5557.8120000000008</v>
      </c>
      <c r="H10" s="97"/>
      <c r="I10" s="97"/>
      <c r="J10" s="86">
        <f>E10+F10+G10</f>
        <v>27789.060000000005</v>
      </c>
    </row>
    <row r="11" spans="1:16" x14ac:dyDescent="0.2">
      <c r="A11" s="191">
        <v>4</v>
      </c>
      <c r="B11" s="192" t="s">
        <v>326</v>
      </c>
      <c r="C11" s="189">
        <v>30253.23</v>
      </c>
      <c r="D11" s="102" t="s">
        <v>153</v>
      </c>
      <c r="E11" s="143">
        <v>0.5</v>
      </c>
      <c r="F11" s="142">
        <v>0.5</v>
      </c>
      <c r="G11" s="85"/>
      <c r="H11" s="85"/>
      <c r="I11" s="98"/>
      <c r="J11" s="151">
        <v>1</v>
      </c>
    </row>
    <row r="12" spans="1:16" x14ac:dyDescent="0.2">
      <c r="A12" s="191"/>
      <c r="B12" s="193"/>
      <c r="C12" s="190"/>
      <c r="D12" s="102" t="s">
        <v>154</v>
      </c>
      <c r="E12" s="89">
        <f>C11*E11</f>
        <v>15126.615</v>
      </c>
      <c r="F12" s="88">
        <f>C11/2</f>
        <v>15126.615</v>
      </c>
      <c r="G12" s="97"/>
      <c r="H12" s="97"/>
      <c r="I12" s="97"/>
      <c r="J12" s="86">
        <f>E12+F12</f>
        <v>30253.23</v>
      </c>
    </row>
    <row r="13" spans="1:16" x14ac:dyDescent="0.2">
      <c r="A13" s="191">
        <v>5</v>
      </c>
      <c r="B13" s="187" t="s">
        <v>181</v>
      </c>
      <c r="C13" s="189">
        <v>31018.7</v>
      </c>
      <c r="D13" s="102" t="s">
        <v>153</v>
      </c>
      <c r="E13" s="147">
        <v>0.4</v>
      </c>
      <c r="F13" s="142">
        <v>0.4</v>
      </c>
      <c r="G13" s="142">
        <v>0.2</v>
      </c>
      <c r="H13" s="85"/>
      <c r="I13" s="85"/>
      <c r="J13" s="151">
        <v>1</v>
      </c>
    </row>
    <row r="14" spans="1:16" x14ac:dyDescent="0.2">
      <c r="A14" s="191"/>
      <c r="B14" s="188"/>
      <c r="C14" s="190"/>
      <c r="D14" s="102" t="s">
        <v>154</v>
      </c>
      <c r="E14" s="89">
        <f>C13*E13</f>
        <v>12407.480000000001</v>
      </c>
      <c r="F14" s="89">
        <f>C13*F13</f>
        <v>12407.480000000001</v>
      </c>
      <c r="G14" s="88">
        <f>C13*G13</f>
        <v>6203.7400000000007</v>
      </c>
      <c r="H14" s="103"/>
      <c r="I14" s="103"/>
      <c r="J14" s="86">
        <f>E14+F14+G14</f>
        <v>31018.700000000004</v>
      </c>
    </row>
    <row r="15" spans="1:16" x14ac:dyDescent="0.2">
      <c r="A15" s="191">
        <v>6</v>
      </c>
      <c r="B15" s="192" t="s">
        <v>231</v>
      </c>
      <c r="C15" s="189">
        <v>107461.99</v>
      </c>
      <c r="D15" s="102" t="s">
        <v>153</v>
      </c>
      <c r="E15" s="142">
        <v>0.2</v>
      </c>
      <c r="F15" s="142">
        <v>0.4</v>
      </c>
      <c r="G15" s="142">
        <v>0.4</v>
      </c>
      <c r="H15" s="85"/>
      <c r="I15" s="85"/>
      <c r="J15" s="151">
        <v>1</v>
      </c>
    </row>
    <row r="16" spans="1:16" x14ac:dyDescent="0.2">
      <c r="A16" s="191"/>
      <c r="B16" s="193"/>
      <c r="C16" s="190"/>
      <c r="D16" s="102" t="s">
        <v>154</v>
      </c>
      <c r="E16" s="89">
        <f>C15*E15</f>
        <v>21492.398000000001</v>
      </c>
      <c r="F16" s="89">
        <f>C15*F15</f>
        <v>42984.796000000002</v>
      </c>
      <c r="G16" s="89">
        <f>C15*G15</f>
        <v>42984.796000000002</v>
      </c>
      <c r="H16" s="99"/>
      <c r="I16" s="99"/>
      <c r="J16" s="86">
        <f>E16+F16+G16</f>
        <v>107461.99</v>
      </c>
    </row>
    <row r="17" spans="1:10" x14ac:dyDescent="0.2">
      <c r="A17" s="191">
        <v>7</v>
      </c>
      <c r="B17" s="192" t="s">
        <v>322</v>
      </c>
      <c r="C17" s="189">
        <v>65819.95</v>
      </c>
      <c r="D17" s="102" t="s">
        <v>153</v>
      </c>
      <c r="E17" s="142">
        <v>0.2</v>
      </c>
      <c r="F17" s="142">
        <v>0.4</v>
      </c>
      <c r="G17" s="142">
        <v>0.4</v>
      </c>
      <c r="H17" s="85"/>
      <c r="I17" s="85"/>
      <c r="J17" s="151">
        <v>1</v>
      </c>
    </row>
    <row r="18" spans="1:10" x14ac:dyDescent="0.2">
      <c r="A18" s="191"/>
      <c r="B18" s="193"/>
      <c r="C18" s="190"/>
      <c r="D18" s="102" t="s">
        <v>154</v>
      </c>
      <c r="E18" s="89">
        <f t="shared" ref="E18" si="0">C17*E17</f>
        <v>13163.99</v>
      </c>
      <c r="F18" s="89">
        <f>C17*F17</f>
        <v>26327.98</v>
      </c>
      <c r="G18" s="89">
        <f>C17*G17</f>
        <v>26327.98</v>
      </c>
      <c r="H18" s="99"/>
      <c r="I18" s="99"/>
      <c r="J18" s="86">
        <f>E18+F18+G18</f>
        <v>65819.95</v>
      </c>
    </row>
    <row r="19" spans="1:10" x14ac:dyDescent="0.2">
      <c r="A19" s="191">
        <v>8</v>
      </c>
      <c r="B19" s="187" t="s">
        <v>327</v>
      </c>
      <c r="C19" s="189">
        <v>2958.05</v>
      </c>
      <c r="D19" s="102" t="s">
        <v>153</v>
      </c>
      <c r="E19" s="144">
        <v>0.6</v>
      </c>
      <c r="F19" s="142">
        <v>0.4</v>
      </c>
      <c r="G19" s="148"/>
      <c r="H19" s="100"/>
      <c r="I19" s="100"/>
      <c r="J19" s="151">
        <v>1</v>
      </c>
    </row>
    <row r="20" spans="1:10" x14ac:dyDescent="0.2">
      <c r="A20" s="191"/>
      <c r="B20" s="188"/>
      <c r="C20" s="190"/>
      <c r="D20" s="102" t="s">
        <v>154</v>
      </c>
      <c r="E20" s="89">
        <f t="shared" ref="E20:G20" si="1">C19*E19</f>
        <v>1774.8300000000002</v>
      </c>
      <c r="F20" s="89">
        <f>C19*F19</f>
        <v>1183.22</v>
      </c>
      <c r="G20" s="89">
        <f t="shared" si="1"/>
        <v>0</v>
      </c>
      <c r="H20" s="100"/>
      <c r="I20" s="100"/>
      <c r="J20" s="86">
        <f>E20+F20</f>
        <v>2958.05</v>
      </c>
    </row>
    <row r="21" spans="1:10" x14ac:dyDescent="0.2">
      <c r="A21" s="191">
        <v>9</v>
      </c>
      <c r="B21" s="187" t="s">
        <v>324</v>
      </c>
      <c r="C21" s="189">
        <v>22728.51</v>
      </c>
      <c r="D21" s="102" t="s">
        <v>153</v>
      </c>
      <c r="E21" s="144">
        <v>0.4</v>
      </c>
      <c r="F21" s="149">
        <v>0.4</v>
      </c>
      <c r="G21" s="148">
        <v>0.2</v>
      </c>
      <c r="H21" s="100"/>
      <c r="I21" s="85"/>
      <c r="J21" s="151">
        <v>1</v>
      </c>
    </row>
    <row r="22" spans="1:10" x14ac:dyDescent="0.2">
      <c r="A22" s="191"/>
      <c r="B22" s="188"/>
      <c r="C22" s="190"/>
      <c r="D22" s="102" t="s">
        <v>154</v>
      </c>
      <c r="E22" s="89">
        <f t="shared" ref="E22" si="2">C21*E21</f>
        <v>9091.4040000000005</v>
      </c>
      <c r="F22" s="89">
        <f>C21*F21</f>
        <v>9091.4040000000005</v>
      </c>
      <c r="G22" s="89">
        <f>C21*G21</f>
        <v>4545.7020000000002</v>
      </c>
      <c r="H22" s="100"/>
      <c r="I22" s="100"/>
      <c r="J22" s="86">
        <f>E22+F22+G22</f>
        <v>22728.510000000002</v>
      </c>
    </row>
    <row r="23" spans="1:10" x14ac:dyDescent="0.2">
      <c r="A23" s="191">
        <v>10</v>
      </c>
      <c r="B23" s="192" t="s">
        <v>325</v>
      </c>
      <c r="C23" s="189">
        <v>3649.76</v>
      </c>
      <c r="D23" s="102" t="s">
        <v>153</v>
      </c>
      <c r="E23" s="144">
        <v>1</v>
      </c>
      <c r="F23" s="149"/>
      <c r="G23" s="148"/>
      <c r="H23" s="100"/>
      <c r="I23" s="100"/>
      <c r="J23" s="151">
        <v>1</v>
      </c>
    </row>
    <row r="24" spans="1:10" x14ac:dyDescent="0.2">
      <c r="A24" s="191"/>
      <c r="B24" s="193"/>
      <c r="C24" s="190"/>
      <c r="D24" s="102" t="s">
        <v>154</v>
      </c>
      <c r="E24" s="89">
        <f>C23*E23</f>
        <v>3649.76</v>
      </c>
      <c r="F24" s="149"/>
      <c r="G24" s="148"/>
      <c r="H24" s="100"/>
      <c r="I24" s="100"/>
      <c r="J24" s="86">
        <f>E24+F24</f>
        <v>3649.76</v>
      </c>
    </row>
    <row r="25" spans="1:10" x14ac:dyDescent="0.2">
      <c r="A25" s="191">
        <v>11</v>
      </c>
      <c r="B25" s="192" t="s">
        <v>329</v>
      </c>
      <c r="C25" s="189">
        <v>31396.12</v>
      </c>
      <c r="D25" s="102" t="s">
        <v>153</v>
      </c>
      <c r="E25" s="144">
        <v>0.4</v>
      </c>
      <c r="F25" s="149">
        <v>0.4</v>
      </c>
      <c r="G25" s="148">
        <v>0.2</v>
      </c>
      <c r="H25" s="100"/>
      <c r="I25" s="100"/>
      <c r="J25" s="151">
        <v>1</v>
      </c>
    </row>
    <row r="26" spans="1:10" ht="15" thickBot="1" x14ac:dyDescent="0.25">
      <c r="A26" s="191"/>
      <c r="B26" s="193"/>
      <c r="C26" s="190"/>
      <c r="D26" s="102" t="s">
        <v>154</v>
      </c>
      <c r="E26" s="89">
        <f t="shared" ref="E26" si="3">C25*E25</f>
        <v>12558.448</v>
      </c>
      <c r="F26" s="89">
        <f>C25*F25</f>
        <v>12558.448</v>
      </c>
      <c r="G26" s="89">
        <f>C25*G25</f>
        <v>6279.2240000000002</v>
      </c>
      <c r="H26" s="100"/>
      <c r="I26" s="100"/>
      <c r="J26" s="86">
        <f>E26+F26+G26</f>
        <v>31396.120000000003</v>
      </c>
    </row>
    <row r="27" spans="1:10" x14ac:dyDescent="0.2">
      <c r="A27" s="198" t="s">
        <v>155</v>
      </c>
      <c r="B27" s="199"/>
      <c r="C27" s="202">
        <f>C5+C7+C9+C11+C13+C15+C17+C19+C21+C23+C25</f>
        <v>342697.06980900001</v>
      </c>
      <c r="D27" s="90" t="s">
        <v>153</v>
      </c>
      <c r="E27" s="150">
        <f>E28/C27*100%</f>
        <v>0.3158160324624919</v>
      </c>
      <c r="F27" s="150">
        <f>F28/C27*100%</f>
        <v>0.41601927604709221</v>
      </c>
      <c r="G27" s="150">
        <f>G28/C27*100%</f>
        <v>0.26816469149041594</v>
      </c>
      <c r="H27" s="91"/>
      <c r="I27" s="91"/>
      <c r="J27" s="151">
        <f>G27+F27+E27</f>
        <v>1</v>
      </c>
    </row>
    <row r="28" spans="1:10" ht="15" thickBot="1" x14ac:dyDescent="0.25">
      <c r="A28" s="200"/>
      <c r="B28" s="201"/>
      <c r="C28" s="203"/>
      <c r="D28" s="92" t="s">
        <v>154</v>
      </c>
      <c r="E28" s="93">
        <f>E6+E8+E10+E12+E14+E16+E18+E20+E22+E24+E26</f>
        <v>108229.22892360001</v>
      </c>
      <c r="F28" s="93">
        <f>F6+F8+F10+F12+F14+F16+F18+F20+F22+F24+F26</f>
        <v>142568.5868854</v>
      </c>
      <c r="G28" s="93">
        <f>G6+G8+G10+G12+G14+G16+G18+G20+G22+G24+G26</f>
        <v>91899.254000000015</v>
      </c>
      <c r="H28" s="93"/>
      <c r="I28" s="93"/>
      <c r="J28" s="86">
        <f>E28+F28+G28</f>
        <v>342697.06980900001</v>
      </c>
    </row>
    <row r="29" spans="1:10" ht="15" thickBot="1" x14ac:dyDescent="0.25">
      <c r="A29" s="204"/>
      <c r="B29" s="205"/>
      <c r="C29" s="205"/>
      <c r="D29" s="205"/>
      <c r="E29" s="205"/>
      <c r="F29" s="205"/>
      <c r="G29" s="205"/>
      <c r="H29" s="205"/>
      <c r="I29" s="205"/>
      <c r="J29" s="206"/>
    </row>
    <row r="30" spans="1:10" x14ac:dyDescent="0.2">
      <c r="A30" s="207" t="s">
        <v>156</v>
      </c>
      <c r="B30" s="208"/>
      <c r="C30" s="208"/>
      <c r="D30" s="208"/>
      <c r="E30" s="177" t="s">
        <v>157</v>
      </c>
      <c r="F30" s="178"/>
      <c r="G30" s="178"/>
      <c r="H30" s="178"/>
      <c r="I30" s="178"/>
      <c r="J30" s="179"/>
    </row>
    <row r="31" spans="1:10" x14ac:dyDescent="0.2">
      <c r="A31" s="104"/>
      <c r="E31" s="180"/>
      <c r="F31" s="181"/>
      <c r="G31" s="181"/>
      <c r="H31" s="181"/>
      <c r="I31" s="181"/>
      <c r="J31" s="182"/>
    </row>
    <row r="32" spans="1:10" x14ac:dyDescent="0.2">
      <c r="A32" s="104"/>
      <c r="D32" s="94"/>
      <c r="E32" s="180"/>
      <c r="F32" s="181"/>
      <c r="G32" s="181"/>
      <c r="H32" s="181"/>
      <c r="I32" s="181"/>
      <c r="J32" s="182"/>
    </row>
    <row r="33" spans="1:10" x14ac:dyDescent="0.2">
      <c r="A33" s="183" t="s">
        <v>299</v>
      </c>
      <c r="B33" s="184"/>
      <c r="D33" s="94"/>
      <c r="E33" s="180"/>
      <c r="F33" s="181"/>
      <c r="G33" s="181"/>
      <c r="H33" s="181"/>
      <c r="I33" s="181"/>
      <c r="J33" s="182"/>
    </row>
    <row r="34" spans="1:10" ht="15" thickBot="1" x14ac:dyDescent="0.25">
      <c r="A34" s="185" t="s">
        <v>300</v>
      </c>
      <c r="B34" s="186"/>
      <c r="C34" s="186"/>
      <c r="D34" s="186"/>
      <c r="E34" s="180"/>
      <c r="F34" s="181"/>
      <c r="G34" s="181"/>
      <c r="H34" s="181"/>
      <c r="I34" s="181"/>
      <c r="J34" s="182"/>
    </row>
    <row r="35" spans="1:10" x14ac:dyDescent="0.2">
      <c r="A35" s="105"/>
      <c r="B35" s="106"/>
      <c r="C35" s="106"/>
      <c r="D35" s="106"/>
      <c r="E35" s="104"/>
      <c r="J35" s="107"/>
    </row>
    <row r="36" spans="1:10" x14ac:dyDescent="0.2">
      <c r="A36" s="104"/>
      <c r="E36" s="104"/>
      <c r="J36" s="108"/>
    </row>
    <row r="37" spans="1:10" x14ac:dyDescent="0.2">
      <c r="A37" s="104"/>
      <c r="E37" s="104"/>
      <c r="J37" s="107"/>
    </row>
    <row r="38" spans="1:10" ht="15.75" x14ac:dyDescent="0.25">
      <c r="A38" s="194" t="s">
        <v>301</v>
      </c>
      <c r="B38" s="195"/>
      <c r="E38" s="104"/>
      <c r="J38" s="107"/>
    </row>
    <row r="39" spans="1:10" ht="16.5" thickBot="1" x14ac:dyDescent="0.3">
      <c r="A39" s="196" t="s">
        <v>158</v>
      </c>
      <c r="B39" s="197"/>
      <c r="C39" s="109"/>
      <c r="D39" s="109"/>
      <c r="E39" s="110"/>
      <c r="F39" s="109"/>
      <c r="G39" s="109"/>
      <c r="H39" s="109"/>
      <c r="I39" s="109"/>
      <c r="J39" s="111"/>
    </row>
  </sheetData>
  <mergeCells count="47">
    <mergeCell ref="A1:J1"/>
    <mergeCell ref="A2:B2"/>
    <mergeCell ref="C2:F2"/>
    <mergeCell ref="A3:B3"/>
    <mergeCell ref="C3:I3"/>
    <mergeCell ref="A5:A6"/>
    <mergeCell ref="B5:B6"/>
    <mergeCell ref="C5:C6"/>
    <mergeCell ref="A7:A8"/>
    <mergeCell ref="B7:B8"/>
    <mergeCell ref="C7:C8"/>
    <mergeCell ref="A9:A10"/>
    <mergeCell ref="B9:B10"/>
    <mergeCell ref="C9:C10"/>
    <mergeCell ref="A11:A12"/>
    <mergeCell ref="B11:B12"/>
    <mergeCell ref="C11:C12"/>
    <mergeCell ref="A13:A14"/>
    <mergeCell ref="B13:B14"/>
    <mergeCell ref="C13:C14"/>
    <mergeCell ref="A15:A16"/>
    <mergeCell ref="B15:B16"/>
    <mergeCell ref="C15:C16"/>
    <mergeCell ref="A38:B38"/>
    <mergeCell ref="A39:B39"/>
    <mergeCell ref="A17:A18"/>
    <mergeCell ref="B17:B18"/>
    <mergeCell ref="C17:C18"/>
    <mergeCell ref="A27:B28"/>
    <mergeCell ref="C27:C28"/>
    <mergeCell ref="A29:J29"/>
    <mergeCell ref="A19:A20"/>
    <mergeCell ref="B19:B20"/>
    <mergeCell ref="C19:C20"/>
    <mergeCell ref="A21:A22"/>
    <mergeCell ref="A25:A26"/>
    <mergeCell ref="B25:B26"/>
    <mergeCell ref="C25:C26"/>
    <mergeCell ref="A30:D30"/>
    <mergeCell ref="E30:J34"/>
    <mergeCell ref="A33:B33"/>
    <mergeCell ref="A34:D34"/>
    <mergeCell ref="B21:B22"/>
    <mergeCell ref="C21:C22"/>
    <mergeCell ref="A23:A24"/>
    <mergeCell ref="B23:B24"/>
    <mergeCell ref="C23:C24"/>
  </mergeCells>
  <pageMargins left="0.51181102362204722" right="0.51181102362204722" top="0.78740157480314965" bottom="0.78740157480314965" header="0.31496062992125984" footer="0.31496062992125984"/>
  <pageSetup paperSize="9" scale="83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ORÇAMENTÁRIA</vt:lpstr>
      <vt:lpstr>CRONOGRAMA FF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HENRIQUE FABRINI - PROJET ENGENHARIA</dc:creator>
  <cp:lastModifiedBy>Karina</cp:lastModifiedBy>
  <cp:lastPrinted>2023-05-22T16:53:57Z</cp:lastPrinted>
  <dcterms:created xsi:type="dcterms:W3CDTF">2015-06-23T22:38:37Z</dcterms:created>
  <dcterms:modified xsi:type="dcterms:W3CDTF">2023-05-22T16:54:58Z</dcterms:modified>
</cp:coreProperties>
</file>